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4" sheetId="4" r:id="rId1"/>
  </sheets>
  <calcPr calcId="152511"/>
</workbook>
</file>

<file path=xl/calcChain.xml><?xml version="1.0" encoding="utf-8"?>
<calcChain xmlns="http://schemas.openxmlformats.org/spreadsheetml/2006/main">
  <c r="H16" i="4" l="1"/>
  <c r="F21" i="4" l="1"/>
  <c r="I6" i="4"/>
  <c r="I5" i="4"/>
  <c r="I7" i="4"/>
  <c r="L7" i="4" s="1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D6" i="4"/>
  <c r="F6" i="4" s="1"/>
  <c r="D5" i="4"/>
  <c r="E5" i="4" s="1"/>
  <c r="K6" i="4" s="1"/>
  <c r="B28" i="4"/>
  <c r="D25" i="4"/>
  <c r="F25" i="4"/>
  <c r="D24" i="4"/>
  <c r="F24" i="4"/>
  <c r="D23" i="4"/>
  <c r="F23" i="4"/>
  <c r="D22" i="4"/>
  <c r="F22" i="4"/>
  <c r="D21" i="4"/>
  <c r="D20" i="4"/>
  <c r="F20" i="4"/>
  <c r="D19" i="4"/>
  <c r="F19" i="4"/>
  <c r="D18" i="4"/>
  <c r="F18" i="4" s="1"/>
  <c r="D17" i="4"/>
  <c r="F17" i="4" s="1"/>
  <c r="D16" i="4"/>
  <c r="F16" i="4" s="1"/>
  <c r="D15" i="4"/>
  <c r="F15" i="4" s="1"/>
  <c r="D14" i="4"/>
  <c r="F14" i="4" s="1"/>
  <c r="D13" i="4"/>
  <c r="F13" i="4" s="1"/>
  <c r="D12" i="4"/>
  <c r="F12" i="4" s="1"/>
  <c r="D11" i="4"/>
  <c r="F11" i="4" s="1"/>
  <c r="D10" i="4"/>
  <c r="F10" i="4" s="1"/>
  <c r="D9" i="4"/>
  <c r="F9" i="4" s="1"/>
  <c r="D8" i="4"/>
  <c r="F8" i="4" s="1"/>
  <c r="D7" i="4"/>
  <c r="F7" i="4" s="1"/>
  <c r="E6" i="4" l="1"/>
  <c r="L9" i="4"/>
  <c r="L13" i="4"/>
  <c r="L21" i="4"/>
  <c r="L25" i="4"/>
  <c r="L6" i="4"/>
  <c r="L8" i="4"/>
  <c r="L11" i="4"/>
  <c r="L17" i="4"/>
  <c r="L23" i="4"/>
  <c r="L10" i="4"/>
  <c r="L12" i="4"/>
  <c r="L15" i="4"/>
  <c r="L19" i="4"/>
  <c r="L24" i="4"/>
  <c r="L14" i="4"/>
  <c r="L16" i="4"/>
  <c r="L18" i="4"/>
  <c r="L20" i="4"/>
  <c r="L22" i="4"/>
  <c r="E7" i="4"/>
  <c r="E8" i="4" s="1"/>
  <c r="G7" i="4"/>
  <c r="E9" i="4" l="1"/>
  <c r="E10" i="4" s="1"/>
  <c r="E11" i="4" s="1"/>
  <c r="E12" i="4" s="1"/>
  <c r="K7" i="4"/>
  <c r="G8" i="4"/>
  <c r="E13" i="4" l="1"/>
  <c r="E14" i="4" s="1"/>
  <c r="E15" i="4" s="1"/>
  <c r="E16" i="4" s="1"/>
  <c r="E17" i="4" s="1"/>
  <c r="E18" i="4" s="1"/>
  <c r="K8" i="4"/>
  <c r="G9" i="4"/>
  <c r="E19" i="4" l="1"/>
  <c r="E20" i="4" s="1"/>
  <c r="E21" i="4" s="1"/>
  <c r="E22" i="4" s="1"/>
  <c r="E23" i="4" s="1"/>
  <c r="E24" i="4"/>
  <c r="E25" i="4" s="1"/>
  <c r="G10" i="4"/>
  <c r="K9" i="4"/>
  <c r="G11" i="4" l="1"/>
  <c r="K10" i="4"/>
  <c r="G12" i="4" l="1"/>
  <c r="K11" i="4"/>
  <c r="G13" i="4" l="1"/>
  <c r="K12" i="4"/>
  <c r="G14" i="4" l="1"/>
  <c r="K13" i="4"/>
  <c r="G15" i="4" l="1"/>
  <c r="K14" i="4"/>
  <c r="G16" i="4" l="1"/>
  <c r="K15" i="4"/>
  <c r="G17" i="4" l="1"/>
  <c r="K16" i="4"/>
  <c r="G18" i="4" l="1"/>
  <c r="K17" i="4"/>
  <c r="G19" i="4" l="1"/>
  <c r="K18" i="4"/>
  <c r="G20" i="4" l="1"/>
  <c r="K19" i="4"/>
  <c r="G21" i="4" l="1"/>
  <c r="K20" i="4"/>
  <c r="G22" i="4" l="1"/>
  <c r="K21" i="4"/>
  <c r="G23" i="4" l="1"/>
  <c r="K22" i="4"/>
  <c r="G24" i="4" l="1"/>
  <c r="K23" i="4"/>
  <c r="G25" i="4" l="1"/>
  <c r="K25" i="4" s="1"/>
  <c r="K24" i="4"/>
</calcChain>
</file>

<file path=xl/sharedStrings.xml><?xml version="1.0" encoding="utf-8"?>
<sst xmlns="http://schemas.openxmlformats.org/spreadsheetml/2006/main" count="13" uniqueCount="13">
  <si>
    <t xml:space="preserve">Роки </t>
  </si>
  <si>
    <t>Річний EE CF</t>
  </si>
  <si>
    <t>Ставка дисконтування</t>
  </si>
  <si>
    <t>Чиста приведена вартість NPV</t>
  </si>
  <si>
    <t>Дисконт річний EE</t>
  </si>
  <si>
    <t>Сумарний  дисконт річний EE</t>
  </si>
  <si>
    <t>Дисконт. Період окупності DPP</t>
  </si>
  <si>
    <t xml:space="preserve">Внутрішня норма доходності IRR  </t>
  </si>
  <si>
    <t xml:space="preserve">Індекс прибутковості PI </t>
  </si>
  <si>
    <t xml:space="preserve">Інвестиційні витрати </t>
  </si>
  <si>
    <t>В.М. Цвяк</t>
  </si>
  <si>
    <t xml:space="preserve">Начальник ВТВ     </t>
  </si>
  <si>
    <t>Оцінка економічної ефективності Інвестиційної програми КП "Луцькводоканал" на 2021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</si>
</sst>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</font>
    <font>
      <b/>
      <sz val="11"/>
      <color rgb="FFC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/>
    <xf numFmtId="9" fontId="1" fillId="0" borderId="1" xfId="0" applyNumberFormat="1" applyFont="1" applyFill="1" applyBorder="1"/>
    <xf numFmtId="2" fontId="1" fillId="0" borderId="1" xfId="0" applyNumberFormat="1" applyFont="1" applyFill="1" applyBorder="1"/>
    <xf numFmtId="164" fontId="1" fillId="0" borderId="1" xfId="0" applyNumberFormat="1" applyFont="1" applyFill="1" applyBorder="1"/>
    <xf numFmtId="9" fontId="1" fillId="0" borderId="0" xfId="0" applyNumberFormat="1" applyFont="1"/>
    <xf numFmtId="2" fontId="1" fillId="0" borderId="1" xfId="0" applyNumberFormat="1" applyFont="1" applyFill="1" applyBorder="1" applyAlignment="1">
      <alignment horizontal="center"/>
    </xf>
    <xf numFmtId="9" fontId="1" fillId="0" borderId="0" xfId="0" applyNumberFormat="1" applyFont="1" applyFill="1"/>
    <xf numFmtId="0" fontId="1" fillId="0" borderId="0" xfId="0" applyFont="1" applyFill="1"/>
    <xf numFmtId="2" fontId="1" fillId="2" borderId="1" xfId="0" applyNumberFormat="1" applyFont="1" applyFill="1" applyBorder="1"/>
    <xf numFmtId="0" fontId="1" fillId="0" borderId="1" xfId="0" applyFont="1" applyBorder="1"/>
    <xf numFmtId="165" fontId="1" fillId="0" borderId="1" xfId="0" applyNumberFormat="1" applyFont="1" applyBorder="1"/>
    <xf numFmtId="9" fontId="1" fillId="0" borderId="1" xfId="0" applyNumberFormat="1" applyFont="1" applyBorder="1"/>
    <xf numFmtId="164" fontId="1" fillId="0" borderId="1" xfId="0" applyNumberFormat="1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Fill="1" applyBorder="1"/>
    <xf numFmtId="165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/>
    </xf>
    <xf numFmtId="9" fontId="3" fillId="0" borderId="1" xfId="0" applyNumberFormat="1" applyFont="1" applyFill="1" applyBorder="1"/>
    <xf numFmtId="164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center"/>
    </xf>
    <xf numFmtId="9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/>
    <xf numFmtId="2" fontId="3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4" borderId="1" xfId="0" applyFont="1" applyFill="1" applyBorder="1"/>
    <xf numFmtId="165" fontId="5" fillId="4" borderId="1" xfId="0" applyNumberFormat="1" applyFont="1" applyFill="1" applyBorder="1"/>
    <xf numFmtId="2" fontId="5" fillId="0" borderId="1" xfId="0" applyNumberFormat="1" applyFont="1" applyFill="1" applyBorder="1" applyAlignment="1">
      <alignment horizontal="center"/>
    </xf>
    <xf numFmtId="4" fontId="5" fillId="4" borderId="1" xfId="0" applyNumberFormat="1" applyFont="1" applyFill="1" applyBorder="1" applyAlignment="1">
      <alignment horizontal="center"/>
    </xf>
    <xf numFmtId="9" fontId="5" fillId="4" borderId="1" xfId="0" applyNumberFormat="1" applyFont="1" applyFill="1" applyBorder="1"/>
    <xf numFmtId="164" fontId="5" fillId="4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M30" sqref="M30"/>
    </sheetView>
  </sheetViews>
  <sheetFormatPr defaultRowHeight="15" x14ac:dyDescent="0.25"/>
  <cols>
    <col min="1" max="1" width="6.7109375" style="3" customWidth="1"/>
    <col min="2" max="2" width="14.5703125" style="3" customWidth="1"/>
    <col min="3" max="3" width="11.140625" style="3" customWidth="1"/>
    <col min="4" max="4" width="16.5703125" style="3" customWidth="1"/>
    <col min="5" max="5" width="18" style="3" customWidth="1"/>
    <col min="6" max="6" width="12.140625" style="3" customWidth="1"/>
    <col min="7" max="7" width="17.5703125" style="3" customWidth="1"/>
    <col min="8" max="8" width="16.140625" style="3" customWidth="1"/>
    <col min="9" max="9" width="9.7109375" style="22" bestFit="1" customWidth="1"/>
    <col min="10" max="10" width="12.85546875" style="3" customWidth="1"/>
    <col min="11" max="11" width="15.7109375" style="3" customWidth="1"/>
    <col min="12" max="12" width="0" style="3" hidden="1" customWidth="1"/>
    <col min="13" max="14" width="9.140625" style="3"/>
  </cols>
  <sheetData>
    <row r="1" spans="1:14" ht="23.25" customHeight="1" x14ac:dyDescent="0.25"/>
    <row r="2" spans="1:14" x14ac:dyDescent="0.25">
      <c r="A2" s="35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4" spans="1:14" s="1" customFormat="1" ht="57" x14ac:dyDescent="0.25">
      <c r="A4" s="21" t="s">
        <v>0</v>
      </c>
      <c r="B4" s="21" t="s">
        <v>9</v>
      </c>
      <c r="C4" s="21" t="s">
        <v>1</v>
      </c>
      <c r="D4" s="21" t="s">
        <v>2</v>
      </c>
      <c r="E4" s="21" t="s">
        <v>3</v>
      </c>
      <c r="F4" s="21" t="s">
        <v>4</v>
      </c>
      <c r="G4" s="21" t="s">
        <v>5</v>
      </c>
      <c r="H4" s="21" t="s">
        <v>6</v>
      </c>
      <c r="I4" s="21"/>
      <c r="J4" s="21" t="s">
        <v>7</v>
      </c>
      <c r="K4" s="21" t="s">
        <v>8</v>
      </c>
      <c r="L4" s="4"/>
      <c r="M4" s="4"/>
      <c r="N4" s="4"/>
    </row>
    <row r="5" spans="1:14" x14ac:dyDescent="0.25">
      <c r="A5" s="5">
        <v>0</v>
      </c>
      <c r="B5" s="6">
        <v>15847.84</v>
      </c>
      <c r="C5" s="6">
        <v>1985.38</v>
      </c>
      <c r="D5" s="7">
        <f>(1/((1+0.065)))</f>
        <v>0.93896713615023475</v>
      </c>
      <c r="E5" s="7">
        <f>$B$5*D5</f>
        <v>14880.600938967136</v>
      </c>
      <c r="F5" s="7"/>
      <c r="G5" s="7"/>
      <c r="H5" s="5"/>
      <c r="I5" s="6">
        <f>-B5</f>
        <v>-15847.84</v>
      </c>
      <c r="J5" s="8"/>
      <c r="K5" s="5"/>
    </row>
    <row r="6" spans="1:14" x14ac:dyDescent="0.25">
      <c r="A6" s="5">
        <v>1</v>
      </c>
      <c r="B6" s="7"/>
      <c r="C6" s="7"/>
      <c r="D6" s="7">
        <f>(1/((1+0.065)^A6))</f>
        <v>0.93896713615023475</v>
      </c>
      <c r="E6" s="7">
        <f>F6-E5</f>
        <v>-13016.394366197183</v>
      </c>
      <c r="F6" s="7">
        <f>$C$5*D6</f>
        <v>1864.2065727699533</v>
      </c>
      <c r="G6" s="7">
        <v>969.84037560000002</v>
      </c>
      <c r="H6" s="9"/>
      <c r="I6" s="6">
        <f>$C$5</f>
        <v>1985.38</v>
      </c>
      <c r="J6" s="8">
        <v>-0.39304438978358364</v>
      </c>
      <c r="K6" s="10">
        <f>G6/$E$5</f>
        <v>6.5174812467440363E-2</v>
      </c>
      <c r="L6" s="11">
        <f>IRR(I5:I6)</f>
        <v>-0.87472235964017808</v>
      </c>
    </row>
    <row r="7" spans="1:14" s="2" customFormat="1" x14ac:dyDescent="0.25">
      <c r="A7" s="5">
        <v>2</v>
      </c>
      <c r="B7" s="7"/>
      <c r="C7" s="7"/>
      <c r="D7" s="7">
        <f>(1/((1+0.065)^A7))</f>
        <v>0.88165928277017358</v>
      </c>
      <c r="E7" s="7">
        <f>F7+E6</f>
        <v>-11265.965659370935</v>
      </c>
      <c r="F7" s="7">
        <f>$C$5*D7</f>
        <v>1750.4287068262472</v>
      </c>
      <c r="G7" s="7">
        <f>G6+F7</f>
        <v>2720.2690824262472</v>
      </c>
      <c r="H7" s="12"/>
      <c r="I7" s="6">
        <f t="shared" ref="I7:I25" si="0">$C$5</f>
        <v>1985.38</v>
      </c>
      <c r="J7" s="8">
        <v>0.13957252965191719</v>
      </c>
      <c r="K7" s="10">
        <f t="shared" ref="K7:K25" si="1">G7/$E$5</f>
        <v>0.18280639965976142</v>
      </c>
      <c r="L7" s="13">
        <f>IRR(I5:I7)</f>
        <v>-0.57791540900986926</v>
      </c>
      <c r="M7" s="14"/>
      <c r="N7" s="14"/>
    </row>
    <row r="8" spans="1:14" x14ac:dyDescent="0.25">
      <c r="A8" s="23">
        <v>3</v>
      </c>
      <c r="B8" s="24"/>
      <c r="C8" s="24"/>
      <c r="D8" s="24">
        <f t="shared" ref="D8:D25" si="2">(1/((1+0.065)^A8))</f>
        <v>0.82784909180297994</v>
      </c>
      <c r="E8" s="24">
        <f>F8+E7</f>
        <v>-9622.3706294871354</v>
      </c>
      <c r="F8" s="24">
        <f t="shared" ref="F8:F25" si="3">$C$5*D8</f>
        <v>1643.5950298838004</v>
      </c>
      <c r="G8" s="24">
        <f>G7+F8</f>
        <v>4363.8641123100479</v>
      </c>
      <c r="H8" s="28"/>
      <c r="I8" s="25">
        <f t="shared" si="0"/>
        <v>1985.38</v>
      </c>
      <c r="J8" s="26">
        <v>0.37187890437502819</v>
      </c>
      <c r="K8" s="27">
        <f t="shared" si="1"/>
        <v>0.29325859420654177</v>
      </c>
      <c r="L8" s="11">
        <f>IRR(I5:I8)</f>
        <v>-0.36576179927686492</v>
      </c>
    </row>
    <row r="9" spans="1:14" s="31" customFormat="1" x14ac:dyDescent="0.25">
      <c r="A9" s="23">
        <v>4</v>
      </c>
      <c r="B9" s="24"/>
      <c r="C9" s="24"/>
      <c r="D9" s="24">
        <f t="shared" si="2"/>
        <v>0.77732309089481699</v>
      </c>
      <c r="E9" s="24">
        <f>F9+E8</f>
        <v>-8079.0889112863833</v>
      </c>
      <c r="F9" s="24">
        <f t="shared" si="3"/>
        <v>1543.2817182007518</v>
      </c>
      <c r="G9" s="24">
        <f t="shared" ref="G9:G23" si="4">G8+F9</f>
        <v>5907.1458305107999</v>
      </c>
      <c r="H9" s="28"/>
      <c r="I9" s="25">
        <f t="shared" si="0"/>
        <v>1985.38</v>
      </c>
      <c r="J9" s="26">
        <v>0.4806832597947821</v>
      </c>
      <c r="K9" s="27">
        <f t="shared" si="1"/>
        <v>0.39696957500164071</v>
      </c>
      <c r="L9" s="29">
        <f>IRR(I5:I9)</f>
        <v>-0.22869569967301306</v>
      </c>
      <c r="M9" s="30"/>
      <c r="N9" s="30"/>
    </row>
    <row r="10" spans="1:14" s="32" customFormat="1" x14ac:dyDescent="0.25">
      <c r="A10" s="23">
        <v>5</v>
      </c>
      <c r="B10" s="24"/>
      <c r="C10" s="24"/>
      <c r="D10" s="24">
        <f t="shared" si="2"/>
        <v>0.72988083652095492</v>
      </c>
      <c r="E10" s="24">
        <f t="shared" ref="E10:E22" si="5">F10+E9</f>
        <v>-6629.9980960744097</v>
      </c>
      <c r="F10" s="24">
        <f t="shared" si="3"/>
        <v>1449.0908152119737</v>
      </c>
      <c r="G10" s="24">
        <f t="shared" si="4"/>
        <v>7356.2366457227736</v>
      </c>
      <c r="H10" s="33"/>
      <c r="I10" s="25">
        <f t="shared" si="0"/>
        <v>1985.38</v>
      </c>
      <c r="J10" s="26">
        <v>0.53595449211665946</v>
      </c>
      <c r="K10" s="27">
        <f t="shared" si="1"/>
        <v>0.49435077762614676</v>
      </c>
      <c r="L10" s="29">
        <f>IRR(I5:I10)</f>
        <v>-0.13808821384647818</v>
      </c>
      <c r="M10" s="30"/>
      <c r="N10" s="30"/>
    </row>
    <row r="11" spans="1:14" s="32" customFormat="1" x14ac:dyDescent="0.25">
      <c r="A11" s="23">
        <v>6</v>
      </c>
      <c r="B11" s="24"/>
      <c r="C11" s="24"/>
      <c r="D11" s="24">
        <f t="shared" si="2"/>
        <v>0.68533411879901873</v>
      </c>
      <c r="E11" s="24">
        <f t="shared" si="5"/>
        <v>-5269.3494432932139</v>
      </c>
      <c r="F11" s="24">
        <f t="shared" si="3"/>
        <v>1360.6486527811958</v>
      </c>
      <c r="G11" s="24">
        <f t="shared" si="4"/>
        <v>8716.8852985039703</v>
      </c>
      <c r="H11" s="28"/>
      <c r="I11" s="25">
        <f t="shared" si="0"/>
        <v>1985.38</v>
      </c>
      <c r="J11" s="26">
        <v>0.56576508799649428</v>
      </c>
      <c r="K11" s="27">
        <f t="shared" si="1"/>
        <v>0.58578852656934499</v>
      </c>
      <c r="L11" s="29">
        <f>IRR(I5:I11)</f>
        <v>-7.5930196005061679E-2</v>
      </c>
      <c r="M11" s="30"/>
      <c r="N11" s="30"/>
    </row>
    <row r="12" spans="1:14" s="32" customFormat="1" x14ac:dyDescent="0.25">
      <c r="A12" s="23">
        <v>7</v>
      </c>
      <c r="B12" s="24"/>
      <c r="C12" s="24"/>
      <c r="D12" s="24">
        <f>(1/((1+0.065)^A12))</f>
        <v>0.64350621483475945</v>
      </c>
      <c r="E12" s="24">
        <f t="shared" si="5"/>
        <v>-3991.7450744845792</v>
      </c>
      <c r="F12" s="24">
        <f t="shared" si="3"/>
        <v>1277.6043688086347</v>
      </c>
      <c r="G12" s="24">
        <f t="shared" si="4"/>
        <v>9994.4896673126059</v>
      </c>
      <c r="H12" s="28"/>
      <c r="I12" s="25">
        <f t="shared" si="0"/>
        <v>1985.38</v>
      </c>
      <c r="J12" s="26">
        <v>0.58253959189263305</v>
      </c>
      <c r="K12" s="27">
        <f t="shared" si="1"/>
        <v>0.67164556783056395</v>
      </c>
      <c r="L12" s="29">
        <f>IRR(I5:I12)</f>
        <v>-3.1790271274573789E-2</v>
      </c>
      <c r="M12" s="30"/>
      <c r="N12" s="30"/>
    </row>
    <row r="13" spans="1:14" s="32" customFormat="1" x14ac:dyDescent="0.25">
      <c r="A13" s="23">
        <v>8</v>
      </c>
      <c r="B13" s="24"/>
      <c r="C13" s="24"/>
      <c r="D13" s="24">
        <f t="shared" si="2"/>
        <v>0.60423118763827188</v>
      </c>
      <c r="E13" s="24">
        <f>F13+E12</f>
        <v>-2792.116559171307</v>
      </c>
      <c r="F13" s="24">
        <f t="shared" si="3"/>
        <v>1199.6285153132724</v>
      </c>
      <c r="G13" s="24">
        <f t="shared" si="4"/>
        <v>11194.118182625878</v>
      </c>
      <c r="H13" s="28"/>
      <c r="I13" s="25">
        <f t="shared" si="0"/>
        <v>1985.38</v>
      </c>
      <c r="J13" s="26">
        <v>0.59226520805407001</v>
      </c>
      <c r="K13" s="27">
        <f t="shared" si="1"/>
        <v>0.75226250798194327</v>
      </c>
      <c r="L13" s="29">
        <f>IRR(I5:I13)</f>
        <v>4.9329903073913606E-4</v>
      </c>
      <c r="M13" s="30"/>
      <c r="N13" s="30"/>
    </row>
    <row r="14" spans="1:14" x14ac:dyDescent="0.25">
      <c r="A14" s="16">
        <v>9</v>
      </c>
      <c r="B14" s="17"/>
      <c r="C14" s="17"/>
      <c r="D14" s="17">
        <f t="shared" si="2"/>
        <v>0.56735322782936326</v>
      </c>
      <c r="E14" s="17">
        <f t="shared" si="5"/>
        <v>-1665.7048077034458</v>
      </c>
      <c r="F14" s="17">
        <f t="shared" si="3"/>
        <v>1126.4117514678612</v>
      </c>
      <c r="G14" s="17">
        <f t="shared" si="4"/>
        <v>12320.52993409374</v>
      </c>
      <c r="H14" s="15"/>
      <c r="I14" s="6">
        <f t="shared" si="0"/>
        <v>1985.38</v>
      </c>
      <c r="J14" s="18">
        <v>0.59802448742609526</v>
      </c>
      <c r="K14" s="19">
        <f t="shared" si="1"/>
        <v>0.82795916540107883</v>
      </c>
      <c r="L14" s="11">
        <f>IRR(I5:I14)</f>
        <v>2.4697028001501753E-2</v>
      </c>
    </row>
    <row r="15" spans="1:14" x14ac:dyDescent="0.25">
      <c r="A15" s="16">
        <v>10</v>
      </c>
      <c r="B15" s="17"/>
      <c r="C15" s="17"/>
      <c r="D15" s="17">
        <f t="shared" si="2"/>
        <v>0.53272603552052888</v>
      </c>
      <c r="E15" s="17">
        <f>F15+E14</f>
        <v>-608.04119130169806</v>
      </c>
      <c r="F15" s="17">
        <f t="shared" si="3"/>
        <v>1057.6636164017477</v>
      </c>
      <c r="G15" s="17">
        <f t="shared" si="4"/>
        <v>13378.193550495487</v>
      </c>
      <c r="H15" s="16"/>
      <c r="I15" s="6">
        <f t="shared" si="0"/>
        <v>1985.38</v>
      </c>
      <c r="J15" s="18">
        <v>0.6014864030735374</v>
      </c>
      <c r="K15" s="19">
        <f t="shared" si="1"/>
        <v>0.89903583903406992</v>
      </c>
      <c r="L15" s="11">
        <f>IRR(I5:I15)</f>
        <v>4.3223987546458176E-2</v>
      </c>
    </row>
    <row r="16" spans="1:14" x14ac:dyDescent="0.25">
      <c r="A16" s="36">
        <v>11</v>
      </c>
      <c r="B16" s="37"/>
      <c r="C16" s="37"/>
      <c r="D16" s="37">
        <f t="shared" si="2"/>
        <v>0.50021223992537933</v>
      </c>
      <c r="E16" s="37">
        <f t="shared" si="5"/>
        <v>385.07018560135157</v>
      </c>
      <c r="F16" s="37">
        <f t="shared" si="3"/>
        <v>993.11137690304963</v>
      </c>
      <c r="G16" s="37">
        <f t="shared" si="4"/>
        <v>14371.304927398536</v>
      </c>
      <c r="H16" s="38">
        <f t="shared" ref="H16:H18" si="6">1-(E16/F16)+2</f>
        <v>2.6122588114918521</v>
      </c>
      <c r="I16" s="39">
        <f t="shared" si="0"/>
        <v>1985.38</v>
      </c>
      <c r="J16" s="40">
        <v>0.60358947338083446</v>
      </c>
      <c r="K16" s="41">
        <f t="shared" si="1"/>
        <v>0.96577449972232432</v>
      </c>
      <c r="L16" s="11">
        <f>IRR(I5:I16)</f>
        <v>5.7656497972420784E-2</v>
      </c>
    </row>
    <row r="17" spans="1:12" x14ac:dyDescent="0.25">
      <c r="A17" s="16">
        <v>12</v>
      </c>
      <c r="B17" s="17"/>
      <c r="C17" s="17"/>
      <c r="D17" s="17">
        <f t="shared" si="2"/>
        <v>0.4696828543900276</v>
      </c>
      <c r="E17" s="17">
        <f t="shared" si="5"/>
        <v>1317.5691310502248</v>
      </c>
      <c r="F17" s="17">
        <f t="shared" si="3"/>
        <v>932.49894544887309</v>
      </c>
      <c r="G17" s="17">
        <f t="shared" si="4"/>
        <v>15303.803872847409</v>
      </c>
      <c r="H17" s="16"/>
      <c r="I17" s="6">
        <f t="shared" si="0"/>
        <v>1985.38</v>
      </c>
      <c r="J17" s="18">
        <v>0.60487659723539988</v>
      </c>
      <c r="K17" s="19">
        <f t="shared" si="1"/>
        <v>1.028439908819277</v>
      </c>
      <c r="L17" s="11">
        <f>IRR(I5:I17)</f>
        <v>6.9068422206819413E-2</v>
      </c>
    </row>
    <row r="18" spans="1:12" x14ac:dyDescent="0.25">
      <c r="A18" s="23">
        <v>13</v>
      </c>
      <c r="B18" s="24"/>
      <c r="C18" s="24"/>
      <c r="D18" s="24">
        <f t="shared" si="2"/>
        <v>0.44101676468547191</v>
      </c>
      <c r="E18" s="24">
        <f t="shared" si="5"/>
        <v>2193.1549953214671</v>
      </c>
      <c r="F18" s="24">
        <f t="shared" si="3"/>
        <v>875.58586427124226</v>
      </c>
      <c r="G18" s="24">
        <f t="shared" si="4"/>
        <v>16179.389737118652</v>
      </c>
      <c r="H18" s="28"/>
      <c r="I18" s="25">
        <f t="shared" si="0"/>
        <v>1985.38</v>
      </c>
      <c r="J18" s="26">
        <v>0.60566845610614262</v>
      </c>
      <c r="K18" s="27">
        <f t="shared" si="1"/>
        <v>1.0872806685347256</v>
      </c>
      <c r="L18" s="11">
        <f>IRR(I5:I18)</f>
        <v>7.8208116114487192E-2</v>
      </c>
    </row>
    <row r="19" spans="1:12" x14ac:dyDescent="0.25">
      <c r="A19" s="16">
        <v>14</v>
      </c>
      <c r="B19" s="17"/>
      <c r="C19" s="17"/>
      <c r="D19" s="17">
        <f t="shared" si="2"/>
        <v>0.41410024853095956</v>
      </c>
      <c r="E19" s="17">
        <f t="shared" si="5"/>
        <v>3015.3013467498636</v>
      </c>
      <c r="F19" s="17">
        <f t="shared" si="3"/>
        <v>822.14635142839654</v>
      </c>
      <c r="G19" s="17">
        <f t="shared" si="4"/>
        <v>17001.536088547047</v>
      </c>
      <c r="H19" s="16"/>
      <c r="I19" s="6">
        <f t="shared" si="0"/>
        <v>1985.38</v>
      </c>
      <c r="J19" s="18">
        <v>0.6061573885069016</v>
      </c>
      <c r="K19" s="19">
        <f t="shared" si="1"/>
        <v>1.1425302081736441</v>
      </c>
      <c r="L19" s="11">
        <f>IRR(I5:I19)</f>
        <v>8.5609344429870893E-2</v>
      </c>
    </row>
    <row r="20" spans="1:12" x14ac:dyDescent="0.25">
      <c r="A20" s="16">
        <v>15</v>
      </c>
      <c r="B20" s="17"/>
      <c r="C20" s="17"/>
      <c r="D20" s="17">
        <f t="shared" si="2"/>
        <v>0.38882652444221566</v>
      </c>
      <c r="E20" s="17">
        <f t="shared" si="5"/>
        <v>3787.2697518469495</v>
      </c>
      <c r="F20" s="17">
        <f t="shared" si="3"/>
        <v>771.96840509708613</v>
      </c>
      <c r="G20" s="17">
        <f t="shared" si="4"/>
        <v>17773.504493644134</v>
      </c>
      <c r="H20" s="16"/>
      <c r="I20" s="6">
        <f t="shared" si="0"/>
        <v>1985.38</v>
      </c>
      <c r="J20" s="18">
        <v>0.60646003676091353</v>
      </c>
      <c r="K20" s="19">
        <f t="shared" si="1"/>
        <v>1.1944077101820185</v>
      </c>
      <c r="L20" s="11">
        <f>IRR(I5:I20)</f>
        <v>9.166066510629256E-2</v>
      </c>
    </row>
    <row r="21" spans="1:12" x14ac:dyDescent="0.25">
      <c r="A21" s="16">
        <v>16</v>
      </c>
      <c r="B21" s="17"/>
      <c r="C21" s="17"/>
      <c r="D21" s="17">
        <f t="shared" si="2"/>
        <v>0.36509532811475648</v>
      </c>
      <c r="E21" s="17">
        <f t="shared" si="5"/>
        <v>4512.1227143794249</v>
      </c>
      <c r="F21" s="17">
        <f t="shared" si="3"/>
        <v>724.8529625324752</v>
      </c>
      <c r="G21" s="17">
        <f t="shared" si="4"/>
        <v>18498.357456176607</v>
      </c>
      <c r="H21" s="16"/>
      <c r="I21" s="6">
        <f t="shared" si="0"/>
        <v>1985.38</v>
      </c>
      <c r="J21" s="18">
        <v>0.6066476983468222</v>
      </c>
      <c r="K21" s="19">
        <f t="shared" si="1"/>
        <v>1.2431189796734499</v>
      </c>
      <c r="L21" s="11">
        <f>IRR(I5:I21)</f>
        <v>9.665007644179413E-2</v>
      </c>
    </row>
    <row r="22" spans="1:12" x14ac:dyDescent="0.25">
      <c r="A22" s="16">
        <v>17</v>
      </c>
      <c r="B22" s="17"/>
      <c r="C22" s="17"/>
      <c r="D22" s="17">
        <f t="shared" si="2"/>
        <v>0.34281251466174323</v>
      </c>
      <c r="E22" s="17">
        <f t="shared" si="5"/>
        <v>5192.7358247385564</v>
      </c>
      <c r="F22" s="17">
        <f t="shared" si="3"/>
        <v>680.61311035913184</v>
      </c>
      <c r="G22" s="17">
        <f t="shared" si="4"/>
        <v>19178.97056653574</v>
      </c>
      <c r="H22" s="16"/>
      <c r="I22" s="6">
        <f t="shared" si="0"/>
        <v>1985.38</v>
      </c>
      <c r="J22" s="18">
        <v>0.606764197650006</v>
      </c>
      <c r="K22" s="19">
        <f t="shared" si="1"/>
        <v>1.2888572608860616</v>
      </c>
      <c r="L22" s="11">
        <f>IRR(I5:I22)</f>
        <v>0.1007944840897872</v>
      </c>
    </row>
    <row r="23" spans="1:12" x14ac:dyDescent="0.25">
      <c r="A23" s="23">
        <v>18</v>
      </c>
      <c r="B23" s="24"/>
      <c r="C23" s="24"/>
      <c r="D23" s="24">
        <f t="shared" si="2"/>
        <v>0.32188968512839738</v>
      </c>
      <c r="E23" s="24">
        <f>F23+E22</f>
        <v>5831.8091677987741</v>
      </c>
      <c r="F23" s="24">
        <f t="shared" si="3"/>
        <v>639.07334306021767</v>
      </c>
      <c r="G23" s="24">
        <f t="shared" si="4"/>
        <v>19818.043909595959</v>
      </c>
      <c r="H23" s="28"/>
      <c r="I23" s="25">
        <f t="shared" si="0"/>
        <v>1985.38</v>
      </c>
      <c r="J23" s="26">
        <v>0.60683657755004239</v>
      </c>
      <c r="K23" s="27">
        <f t="shared" si="1"/>
        <v>1.3318040038087018</v>
      </c>
      <c r="L23" s="11">
        <f>IRR(I5:I23)</f>
        <v>0.10425959709317723</v>
      </c>
    </row>
    <row r="24" spans="1:12" x14ac:dyDescent="0.25">
      <c r="A24" s="16">
        <v>19</v>
      </c>
      <c r="B24" s="17"/>
      <c r="C24" s="17"/>
      <c r="D24" s="17">
        <f t="shared" si="2"/>
        <v>0.30224383580131214</v>
      </c>
      <c r="E24" s="17">
        <f>F24+E23</f>
        <v>6431.878034521983</v>
      </c>
      <c r="F24" s="17">
        <f t="shared" si="3"/>
        <v>600.06886672320911</v>
      </c>
      <c r="G24" s="17">
        <f>G23+F24</f>
        <v>20418.112776319169</v>
      </c>
      <c r="H24" s="16"/>
      <c r="I24" s="6">
        <f t="shared" si="0"/>
        <v>1985.38</v>
      </c>
      <c r="J24" s="18">
        <v>0.60683657755004239</v>
      </c>
      <c r="K24" s="19">
        <f t="shared" si="1"/>
        <v>1.3721295840177534</v>
      </c>
      <c r="L24" s="11">
        <f>IRR(I5:I23)</f>
        <v>0.10425959709317723</v>
      </c>
    </row>
    <row r="25" spans="1:12" x14ac:dyDescent="0.25">
      <c r="A25" s="16">
        <v>20</v>
      </c>
      <c r="B25" s="17"/>
      <c r="C25" s="17"/>
      <c r="D25" s="17">
        <f t="shared" si="2"/>
        <v>0.28379702892141989</v>
      </c>
      <c r="E25" s="17">
        <f>F25+E24</f>
        <v>6995.322979801992</v>
      </c>
      <c r="F25" s="17">
        <f t="shared" si="3"/>
        <v>563.44494528000871</v>
      </c>
      <c r="G25" s="17">
        <f>G24+F25</f>
        <v>20981.557721599176</v>
      </c>
      <c r="H25" s="16"/>
      <c r="I25" s="6">
        <f t="shared" si="0"/>
        <v>1985.38</v>
      </c>
      <c r="J25" s="18">
        <v>0.60690954975388844</v>
      </c>
      <c r="K25" s="19">
        <f t="shared" si="1"/>
        <v>1.4099939785802433</v>
      </c>
      <c r="L25" s="11">
        <f>IRR(I5:I25)</f>
        <v>0.10963697772070446</v>
      </c>
    </row>
    <row r="27" spans="1:12" ht="14.25" customHeight="1" x14ac:dyDescent="0.25">
      <c r="D27" s="20"/>
      <c r="E27" s="20"/>
      <c r="F27" s="20"/>
      <c r="G27" s="20"/>
    </row>
    <row r="28" spans="1:12" hidden="1" x14ac:dyDescent="0.25">
      <c r="B28" s="16" t="e">
        <f>(#REF!/((1+A28)^#REF!))-(#REF!/((1+A28)^#REF!))</f>
        <v>#REF!</v>
      </c>
      <c r="D28" s="20"/>
      <c r="E28" s="20"/>
      <c r="F28" s="20"/>
      <c r="G28" s="20"/>
    </row>
    <row r="29" spans="1:12" x14ac:dyDescent="0.25">
      <c r="D29" s="20"/>
      <c r="E29" s="20"/>
      <c r="F29" s="20"/>
      <c r="G29" s="20"/>
    </row>
    <row r="30" spans="1:12" x14ac:dyDescent="0.25">
      <c r="D30" s="3" t="s">
        <v>11</v>
      </c>
      <c r="G30" s="34" t="s">
        <v>10</v>
      </c>
    </row>
  </sheetData>
  <mergeCells count="1">
    <mergeCell ref="A2:K2"/>
  </mergeCells>
  <phoneticPr fontId="0" type="noConversion"/>
  <pageMargins left="0.48" right="0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2017-11-09T02:18:42Z</cp:lastPrinted>
  <dcterms:created xsi:type="dcterms:W3CDTF">2006-09-16T00:00:00Z</dcterms:created>
  <dcterms:modified xsi:type="dcterms:W3CDTF">2020-09-11T11:20:56Z</dcterms:modified>
</cp:coreProperties>
</file>