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ист4" sheetId="4" r:id="rId1"/>
  </sheets>
  <calcPr calcId="152511"/>
</workbook>
</file>

<file path=xl/calcChain.xml><?xml version="1.0" encoding="utf-8"?>
<calcChain xmlns="http://schemas.openxmlformats.org/spreadsheetml/2006/main">
  <c r="I31" i="4" l="1"/>
  <c r="D31" i="4"/>
  <c r="F31" i="4" s="1"/>
  <c r="I30" i="4"/>
  <c r="D30" i="4"/>
  <c r="F30" i="4" s="1"/>
  <c r="I29" i="4"/>
  <c r="D29" i="4"/>
  <c r="F29" i="4" s="1"/>
  <c r="I27" i="4"/>
  <c r="D27" i="4"/>
  <c r="F27" i="4" s="1"/>
  <c r="I26" i="4"/>
  <c r="D26" i="4"/>
  <c r="F26" i="4" s="1"/>
  <c r="G29" i="4" l="1"/>
  <c r="E29" i="4"/>
  <c r="D25" i="4"/>
  <c r="F25" i="4" s="1"/>
  <c r="I25" i="4"/>
  <c r="B28" i="4"/>
  <c r="E30" i="4" l="1"/>
  <c r="E31" i="4" s="1"/>
  <c r="H29" i="4"/>
  <c r="G30" i="4"/>
  <c r="I6" i="4"/>
  <c r="I5" i="4"/>
  <c r="I7" i="4"/>
  <c r="I8" i="4"/>
  <c r="I9" i="4"/>
  <c r="I10" i="4"/>
  <c r="I11" i="4"/>
  <c r="I12" i="4"/>
  <c r="I13" i="4"/>
  <c r="I14" i="4"/>
  <c r="I15" i="4"/>
  <c r="I16" i="4"/>
  <c r="I17" i="4"/>
  <c r="I18" i="4"/>
  <c r="I19" i="4"/>
  <c r="I20" i="4"/>
  <c r="I21" i="4"/>
  <c r="I22" i="4"/>
  <c r="I23" i="4"/>
  <c r="I24" i="4"/>
  <c r="D6" i="4"/>
  <c r="F6" i="4" s="1"/>
  <c r="D5" i="4"/>
  <c r="E5" i="4" s="1"/>
  <c r="K6" i="4" s="1"/>
  <c r="D24" i="4"/>
  <c r="F24" i="4" s="1"/>
  <c r="D23" i="4"/>
  <c r="F23" i="4" s="1"/>
  <c r="D22" i="4"/>
  <c r="F22" i="4" s="1"/>
  <c r="D21" i="4"/>
  <c r="F21" i="4" s="1"/>
  <c r="D20" i="4"/>
  <c r="F20" i="4" s="1"/>
  <c r="D19" i="4"/>
  <c r="F19" i="4" s="1"/>
  <c r="D18" i="4"/>
  <c r="F18" i="4" s="1"/>
  <c r="D17" i="4"/>
  <c r="F17" i="4" s="1"/>
  <c r="D16" i="4"/>
  <c r="F16" i="4" s="1"/>
  <c r="D15" i="4"/>
  <c r="F15" i="4" s="1"/>
  <c r="D14" i="4"/>
  <c r="F14" i="4" s="1"/>
  <c r="D13" i="4"/>
  <c r="F13" i="4" s="1"/>
  <c r="D12" i="4"/>
  <c r="F12" i="4" s="1"/>
  <c r="D11" i="4"/>
  <c r="F11" i="4" s="1"/>
  <c r="D10" i="4"/>
  <c r="F10" i="4" s="1"/>
  <c r="D9" i="4"/>
  <c r="F9" i="4" s="1"/>
  <c r="D8" i="4"/>
  <c r="F8" i="4" s="1"/>
  <c r="D7" i="4"/>
  <c r="F7" i="4" s="1"/>
  <c r="K30" i="4" l="1"/>
  <c r="G31" i="4"/>
  <c r="K29" i="4"/>
  <c r="L7" i="4"/>
  <c r="E6" i="4"/>
  <c r="L9" i="4"/>
  <c r="L13" i="4"/>
  <c r="L21" i="4"/>
  <c r="L25" i="4"/>
  <c r="L6" i="4"/>
  <c r="L8" i="4"/>
  <c r="L11" i="4"/>
  <c r="L17" i="4"/>
  <c r="L23" i="4"/>
  <c r="L10" i="4"/>
  <c r="L12" i="4"/>
  <c r="L15" i="4"/>
  <c r="L19" i="4"/>
  <c r="L24" i="4"/>
  <c r="L14" i="4"/>
  <c r="L16" i="4"/>
  <c r="L18" i="4"/>
  <c r="L20" i="4"/>
  <c r="L22" i="4"/>
  <c r="E7" i="4"/>
  <c r="E8" i="4" s="1"/>
  <c r="G7" i="4"/>
  <c r="K31" i="4" l="1"/>
  <c r="E9" i="4"/>
  <c r="E10" i="4" s="1"/>
  <c r="E11" i="4" s="1"/>
  <c r="E12" i="4" s="1"/>
  <c r="K7" i="4"/>
  <c r="G8" i="4"/>
  <c r="E13" i="4" l="1"/>
  <c r="E14" i="4" s="1"/>
  <c r="E15" i="4" s="1"/>
  <c r="E16" i="4" s="1"/>
  <c r="K8" i="4"/>
  <c r="G9" i="4"/>
  <c r="E17" i="4" l="1"/>
  <c r="G10" i="4"/>
  <c r="K9" i="4"/>
  <c r="E18" i="4" l="1"/>
  <c r="G11" i="4"/>
  <c r="K10" i="4"/>
  <c r="E19" i="4" l="1"/>
  <c r="E20" i="4" s="1"/>
  <c r="E21" i="4" s="1"/>
  <c r="E22" i="4" s="1"/>
  <c r="E23" i="4" s="1"/>
  <c r="E24" i="4" s="1"/>
  <c r="E25" i="4" s="1"/>
  <c r="E26" i="4" s="1"/>
  <c r="E27" i="4" s="1"/>
  <c r="G12" i="4"/>
  <c r="K11" i="4"/>
  <c r="G13" i="4" l="1"/>
  <c r="K12" i="4"/>
  <c r="G14" i="4" l="1"/>
  <c r="K13" i="4"/>
  <c r="G15" i="4" l="1"/>
  <c r="K14" i="4"/>
  <c r="G16" i="4" l="1"/>
  <c r="K15" i="4"/>
  <c r="G17" i="4" l="1"/>
  <c r="K16" i="4"/>
  <c r="G18" i="4" l="1"/>
  <c r="K17" i="4"/>
  <c r="G19" i="4" l="1"/>
  <c r="K18" i="4"/>
  <c r="G20" i="4" l="1"/>
  <c r="K19" i="4"/>
  <c r="G21" i="4" l="1"/>
  <c r="K20" i="4"/>
  <c r="G22" i="4" l="1"/>
  <c r="K21" i="4"/>
  <c r="G23" i="4" l="1"/>
  <c r="K22" i="4"/>
  <c r="G24" i="4" l="1"/>
  <c r="G25" i="4" s="1"/>
  <c r="G26" i="4" s="1"/>
  <c r="K23" i="4"/>
  <c r="K26" i="4" l="1"/>
  <c r="G27" i="4"/>
  <c r="K27" i="4" s="1"/>
  <c r="K25" i="4"/>
  <c r="K24" i="4"/>
</calcChain>
</file>

<file path=xl/sharedStrings.xml><?xml version="1.0" encoding="utf-8"?>
<sst xmlns="http://schemas.openxmlformats.org/spreadsheetml/2006/main" count="13" uniqueCount="13">
  <si>
    <t xml:space="preserve">Роки </t>
  </si>
  <si>
    <t>Річний EE CF</t>
  </si>
  <si>
    <t>Ставка дисконтування</t>
  </si>
  <si>
    <t>Чиста приведена вартість NPV</t>
  </si>
  <si>
    <t>Дисконт річний EE</t>
  </si>
  <si>
    <t>Сумарний  дисконт річний EE</t>
  </si>
  <si>
    <t xml:space="preserve">Внутрішня норма доходності IRR  </t>
  </si>
  <si>
    <t xml:space="preserve">Індекс прибутковості PI </t>
  </si>
  <si>
    <t xml:space="preserve">Інвестиційні витрати </t>
  </si>
  <si>
    <t>В.М. Цвяк</t>
  </si>
  <si>
    <t xml:space="preserve">Начальник ВТВ     </t>
  </si>
  <si>
    <t>Оцінка економічної ефективності Інвестиційної програми КП "Луцькводоканал" на 2022 рік</t>
  </si>
  <si>
    <t>Дисконтний період окупності DPP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</si>
</sst>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#,##0.0000"/>
  </numFmts>
  <fonts count="6" x14ac:knownFonts="1">
    <font>
      <sz val="11"/>
      <color theme="1"/>
      <name val="Calibri"/>
      <family val="2"/>
      <scheme val="minor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</font>
    <font>
      <b/>
      <sz val="11"/>
      <color rgb="FFC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Fill="1"/>
    <xf numFmtId="0" fontId="1" fillId="0" borderId="0" xfId="0" applyFont="1"/>
    <xf numFmtId="0" fontId="1" fillId="0" borderId="0" xfId="0" applyFont="1" applyAlignment="1">
      <alignment horizontal="center" vertical="center" wrapText="1"/>
    </xf>
    <xf numFmtId="0" fontId="1" fillId="0" borderId="1" xfId="0" applyFont="1" applyFill="1" applyBorder="1"/>
    <xf numFmtId="4" fontId="1" fillId="0" borderId="1" xfId="0" applyNumberFormat="1" applyFont="1" applyFill="1" applyBorder="1" applyAlignment="1">
      <alignment horizontal="center"/>
    </xf>
    <xf numFmtId="165" fontId="1" fillId="0" borderId="1" xfId="0" applyNumberFormat="1" applyFont="1" applyFill="1" applyBorder="1"/>
    <xf numFmtId="9" fontId="1" fillId="0" borderId="1" xfId="0" applyNumberFormat="1" applyFont="1" applyFill="1" applyBorder="1"/>
    <xf numFmtId="2" fontId="1" fillId="0" borderId="1" xfId="0" applyNumberFormat="1" applyFont="1" applyFill="1" applyBorder="1"/>
    <xf numFmtId="164" fontId="1" fillId="0" borderId="1" xfId="0" applyNumberFormat="1" applyFont="1" applyFill="1" applyBorder="1"/>
    <xf numFmtId="9" fontId="1" fillId="0" borderId="0" xfId="0" applyNumberFormat="1" applyFont="1"/>
    <xf numFmtId="2" fontId="1" fillId="0" borderId="1" xfId="0" applyNumberFormat="1" applyFont="1" applyFill="1" applyBorder="1" applyAlignment="1">
      <alignment horizontal="center"/>
    </xf>
    <xf numFmtId="9" fontId="1" fillId="0" borderId="0" xfId="0" applyNumberFormat="1" applyFont="1" applyFill="1"/>
    <xf numFmtId="0" fontId="1" fillId="0" borderId="0" xfId="0" applyFont="1" applyFill="1"/>
    <xf numFmtId="2" fontId="1" fillId="2" borderId="1" xfId="0" applyNumberFormat="1" applyFont="1" applyFill="1" applyBorder="1"/>
    <xf numFmtId="0" fontId="1" fillId="0" borderId="1" xfId="0" applyFont="1" applyBorder="1"/>
    <xf numFmtId="165" fontId="1" fillId="0" borderId="1" xfId="0" applyNumberFormat="1" applyFont="1" applyBorder="1"/>
    <xf numFmtId="9" fontId="1" fillId="0" borderId="1" xfId="0" applyNumberFormat="1" applyFont="1" applyBorder="1"/>
    <xf numFmtId="164" fontId="1" fillId="0" borderId="1" xfId="0" applyNumberFormat="1" applyFont="1" applyBorder="1"/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3" fillId="0" borderId="1" xfId="0" applyFont="1" applyFill="1" applyBorder="1"/>
    <xf numFmtId="165" fontId="3" fillId="0" borderId="1" xfId="0" applyNumberFormat="1" applyFont="1" applyFill="1" applyBorder="1"/>
    <xf numFmtId="4" fontId="3" fillId="0" borderId="1" xfId="0" applyNumberFormat="1" applyFont="1" applyFill="1" applyBorder="1" applyAlignment="1">
      <alignment horizontal="center"/>
    </xf>
    <xf numFmtId="9" fontId="3" fillId="0" borderId="1" xfId="0" applyNumberFormat="1" applyFont="1" applyFill="1" applyBorder="1"/>
    <xf numFmtId="164" fontId="3" fillId="0" borderId="1" xfId="0" applyNumberFormat="1" applyFont="1" applyFill="1" applyBorder="1"/>
    <xf numFmtId="2" fontId="3" fillId="0" borderId="1" xfId="0" applyNumberFormat="1" applyFont="1" applyFill="1" applyBorder="1" applyAlignment="1">
      <alignment horizontal="center"/>
    </xf>
    <xf numFmtId="9" fontId="3" fillId="0" borderId="0" xfId="0" applyNumberFormat="1" applyFont="1" applyFill="1"/>
    <xf numFmtId="0" fontId="3" fillId="0" borderId="0" xfId="0" applyFont="1" applyFill="1"/>
    <xf numFmtId="0" fontId="4" fillId="0" borderId="0" xfId="0" applyFont="1" applyFill="1"/>
    <xf numFmtId="0" fontId="4" fillId="0" borderId="0" xfId="0" applyFont="1" applyFill="1"/>
    <xf numFmtId="2" fontId="3" fillId="3" borderId="1" xfId="0" applyNumberFormat="1" applyFont="1" applyFill="1" applyBorder="1" applyAlignment="1">
      <alignment horizontal="center"/>
    </xf>
    <xf numFmtId="0" fontId="1" fillId="0" borderId="0" xfId="0" applyFont="1" applyAlignment="1">
      <alignment horizontal="right"/>
    </xf>
    <xf numFmtId="0" fontId="5" fillId="4" borderId="1" xfId="0" applyFont="1" applyFill="1" applyBorder="1"/>
    <xf numFmtId="165" fontId="5" fillId="4" borderId="1" xfId="0" applyNumberFormat="1" applyFont="1" applyFill="1" applyBorder="1"/>
    <xf numFmtId="4" fontId="5" fillId="4" borderId="1" xfId="0" applyNumberFormat="1" applyFont="1" applyFill="1" applyBorder="1" applyAlignment="1">
      <alignment horizontal="center"/>
    </xf>
    <xf numFmtId="9" fontId="5" fillId="4" borderId="1" xfId="0" applyNumberFormat="1" applyFont="1" applyFill="1" applyBorder="1"/>
    <xf numFmtId="164" fontId="5" fillId="4" borderId="1" xfId="0" applyNumberFormat="1" applyFont="1" applyFill="1" applyBorder="1"/>
    <xf numFmtId="2" fontId="5" fillId="4" borderId="1" xfId="0" applyNumberFormat="1" applyFont="1" applyFill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2" fillId="0" borderId="1" xfId="0" applyFont="1" applyBorder="1"/>
    <xf numFmtId="0" fontId="3" fillId="0" borderId="0" xfId="0" applyFont="1" applyFill="1" applyBorder="1"/>
    <xf numFmtId="0" fontId="1" fillId="0" borderId="0" xfId="0" applyFont="1" applyBorder="1"/>
    <xf numFmtId="165" fontId="1" fillId="0" borderId="0" xfId="0" applyNumberFormat="1" applyFont="1" applyBorder="1"/>
    <xf numFmtId="4" fontId="1" fillId="0" borderId="0" xfId="0" applyNumberFormat="1" applyFont="1" applyFill="1" applyBorder="1" applyAlignment="1">
      <alignment horizontal="center"/>
    </xf>
    <xf numFmtId="9" fontId="1" fillId="0" borderId="0" xfId="0" applyNumberFormat="1" applyFont="1" applyBorder="1"/>
    <xf numFmtId="164" fontId="1" fillId="0" borderId="0" xfId="0" applyNumberFormat="1" applyFont="1" applyBorder="1"/>
    <xf numFmtId="0" fontId="2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5"/>
  <sheetViews>
    <sheetView tabSelected="1" topLeftCell="A4" workbookViewId="0">
      <selection activeCell="D35" sqref="D35:G35"/>
    </sheetView>
  </sheetViews>
  <sheetFormatPr defaultRowHeight="15" x14ac:dyDescent="0.25"/>
  <cols>
    <col min="1" max="1" width="6.7109375" style="3" customWidth="1"/>
    <col min="2" max="2" width="14.5703125" style="3" customWidth="1"/>
    <col min="3" max="3" width="11.140625" style="3" customWidth="1"/>
    <col min="4" max="4" width="16.5703125" style="3" customWidth="1"/>
    <col min="5" max="5" width="19.140625" style="3" customWidth="1"/>
    <col min="6" max="6" width="12.140625" style="3" customWidth="1"/>
    <col min="7" max="7" width="17.5703125" style="3" customWidth="1"/>
    <col min="8" max="8" width="16.140625" style="3" customWidth="1"/>
    <col min="9" max="9" width="9.7109375" style="21" bestFit="1" customWidth="1"/>
    <col min="10" max="10" width="12.85546875" style="3" customWidth="1"/>
    <col min="11" max="11" width="15.7109375" style="3" customWidth="1"/>
    <col min="12" max="12" width="0" style="3" hidden="1" customWidth="1"/>
    <col min="13" max="14" width="9.140625" style="3"/>
  </cols>
  <sheetData>
    <row r="1" spans="1:14" ht="23.25" customHeight="1" x14ac:dyDescent="0.25"/>
    <row r="2" spans="1:14" x14ac:dyDescent="0.25">
      <c r="A2" s="48" t="s">
        <v>11</v>
      </c>
      <c r="B2" s="48"/>
      <c r="C2" s="48"/>
      <c r="D2" s="48"/>
      <c r="E2" s="48"/>
      <c r="F2" s="48"/>
      <c r="G2" s="48"/>
      <c r="H2" s="48"/>
      <c r="I2" s="48"/>
      <c r="J2" s="48"/>
      <c r="K2" s="48"/>
    </row>
    <row r="4" spans="1:14" s="1" customFormat="1" ht="57" x14ac:dyDescent="0.25">
      <c r="A4" s="20" t="s">
        <v>0</v>
      </c>
      <c r="B4" s="20" t="s">
        <v>8</v>
      </c>
      <c r="C4" s="20" t="s">
        <v>1</v>
      </c>
      <c r="D4" s="20" t="s">
        <v>2</v>
      </c>
      <c r="E4" s="20" t="s">
        <v>3</v>
      </c>
      <c r="F4" s="20" t="s">
        <v>4</v>
      </c>
      <c r="G4" s="20" t="s">
        <v>5</v>
      </c>
      <c r="H4" s="20" t="s">
        <v>12</v>
      </c>
      <c r="I4" s="20"/>
      <c r="J4" s="20" t="s">
        <v>6</v>
      </c>
      <c r="K4" s="20" t="s">
        <v>7</v>
      </c>
      <c r="L4" s="4"/>
      <c r="M4" s="4"/>
      <c r="N4" s="4"/>
    </row>
    <row r="5" spans="1:14" x14ac:dyDescent="0.25">
      <c r="A5" s="5">
        <v>0</v>
      </c>
      <c r="B5" s="6">
        <v>89968.39</v>
      </c>
      <c r="C5" s="6">
        <v>3895.53</v>
      </c>
      <c r="D5" s="7">
        <f>(1/((1+0.065)))</f>
        <v>0.93896713615023475</v>
      </c>
      <c r="E5" s="7">
        <f>$B$5*D5</f>
        <v>84477.361502347412</v>
      </c>
      <c r="F5" s="7"/>
      <c r="G5" s="7"/>
      <c r="H5" s="5"/>
      <c r="I5" s="6">
        <f>-B5</f>
        <v>-89968.39</v>
      </c>
      <c r="J5" s="8"/>
      <c r="K5" s="5"/>
    </row>
    <row r="6" spans="1:14" x14ac:dyDescent="0.25">
      <c r="A6" s="5">
        <v>1</v>
      </c>
      <c r="B6" s="7"/>
      <c r="C6" s="7"/>
      <c r="D6" s="7">
        <f>(1/((1+0.065)^A6))</f>
        <v>0.93896713615023475</v>
      </c>
      <c r="E6" s="7">
        <f>F6-E5</f>
        <v>-80819.586854460082</v>
      </c>
      <c r="F6" s="7">
        <f>$C$5*D6</f>
        <v>3657.7746478873241</v>
      </c>
      <c r="G6" s="7">
        <v>969.84037560000002</v>
      </c>
      <c r="H6" s="9"/>
      <c r="I6" s="6">
        <f>$C$5</f>
        <v>3895.53</v>
      </c>
      <c r="J6" s="8">
        <v>-0.39304438978358364</v>
      </c>
      <c r="K6" s="10">
        <f>G6/$E$5</f>
        <v>1.1480476643118768E-2</v>
      </c>
      <c r="L6" s="11">
        <f>IRR(I5:I6)</f>
        <v>-0.95670112580651934</v>
      </c>
    </row>
    <row r="7" spans="1:14" s="2" customFormat="1" x14ac:dyDescent="0.25">
      <c r="A7" s="5">
        <v>2</v>
      </c>
      <c r="B7" s="7"/>
      <c r="C7" s="7"/>
      <c r="D7" s="7">
        <f>(1/((1+0.065)^A7))</f>
        <v>0.88165928277017358</v>
      </c>
      <c r="E7" s="7">
        <f>F7+E6</f>
        <v>-77385.056668650388</v>
      </c>
      <c r="F7" s="7">
        <f>$C$5*D7</f>
        <v>3434.5301858096946</v>
      </c>
      <c r="G7" s="7">
        <f>G6+F7</f>
        <v>4404.3705614096943</v>
      </c>
      <c r="H7" s="12"/>
      <c r="I7" s="6">
        <f t="shared" ref="I7:I31" si="0">$C$5</f>
        <v>3895.53</v>
      </c>
      <c r="J7" s="8">
        <v>0.13957252965191719</v>
      </c>
      <c r="K7" s="10">
        <f t="shared" ref="K7:K25" si="1">G7/$E$5</f>
        <v>5.2136696543100582E-2</v>
      </c>
      <c r="L7" s="13">
        <f>IRR(I5:I7)</f>
        <v>-0.76914355460743966</v>
      </c>
      <c r="M7" s="14"/>
      <c r="N7" s="14"/>
    </row>
    <row r="8" spans="1:14" x14ac:dyDescent="0.25">
      <c r="A8" s="22">
        <v>3</v>
      </c>
      <c r="B8" s="23"/>
      <c r="C8" s="23"/>
      <c r="D8" s="23">
        <f t="shared" ref="D8:D25" si="2">(1/((1+0.065)^A8))</f>
        <v>0.82784909180297994</v>
      </c>
      <c r="E8" s="23">
        <f>F8+E7</f>
        <v>-74160.145696059131</v>
      </c>
      <c r="F8" s="23">
        <f t="shared" ref="F8:F25" si="3">$C$5*D8</f>
        <v>3224.9109725912626</v>
      </c>
      <c r="G8" s="23">
        <f>G7+F8</f>
        <v>7629.2815340009565</v>
      </c>
      <c r="H8" s="27"/>
      <c r="I8" s="24">
        <f t="shared" si="0"/>
        <v>3895.53</v>
      </c>
      <c r="J8" s="25">
        <v>0.37187890437502819</v>
      </c>
      <c r="K8" s="26">
        <f t="shared" si="1"/>
        <v>9.0311550909280683E-2</v>
      </c>
      <c r="L8" s="11">
        <f>IRR(I5:I8)</f>
        <v>-0.59139449378980113</v>
      </c>
    </row>
    <row r="9" spans="1:14" s="30" customFormat="1" x14ac:dyDescent="0.25">
      <c r="A9" s="22">
        <v>4</v>
      </c>
      <c r="B9" s="23"/>
      <c r="C9" s="23"/>
      <c r="D9" s="23">
        <f t="shared" si="2"/>
        <v>0.77732309089481699</v>
      </c>
      <c r="E9" s="23">
        <f>F9+E8</f>
        <v>-71132.06027578564</v>
      </c>
      <c r="F9" s="23">
        <f t="shared" si="3"/>
        <v>3028.0854202734868</v>
      </c>
      <c r="G9" s="23">
        <f t="shared" ref="G9:G23" si="4">G8+F9</f>
        <v>10657.366954274443</v>
      </c>
      <c r="H9" s="27"/>
      <c r="I9" s="24">
        <f t="shared" si="0"/>
        <v>3895.53</v>
      </c>
      <c r="J9" s="25">
        <v>0.4806832597947821</v>
      </c>
      <c r="K9" s="26">
        <f t="shared" si="1"/>
        <v>0.1261564845864451</v>
      </c>
      <c r="L9" s="28">
        <f>IRR(I5:I9)</f>
        <v>-0.45783631197370445</v>
      </c>
      <c r="M9" s="29"/>
      <c r="N9" s="29"/>
    </row>
    <row r="10" spans="1:14" s="31" customFormat="1" x14ac:dyDescent="0.25">
      <c r="A10" s="22">
        <v>5</v>
      </c>
      <c r="B10" s="23"/>
      <c r="C10" s="23"/>
      <c r="D10" s="23">
        <f t="shared" si="2"/>
        <v>0.72988083652095492</v>
      </c>
      <c r="E10" s="23">
        <f t="shared" ref="E10:E22" si="5">F10+E9</f>
        <v>-68288.78758069317</v>
      </c>
      <c r="F10" s="23">
        <f t="shared" si="3"/>
        <v>2843.2726950924757</v>
      </c>
      <c r="G10" s="23">
        <f t="shared" si="4"/>
        <v>13500.639649366918</v>
      </c>
      <c r="H10" s="32"/>
      <c r="I10" s="24">
        <f t="shared" si="0"/>
        <v>3895.53</v>
      </c>
      <c r="J10" s="25">
        <v>0.53595449211665946</v>
      </c>
      <c r="K10" s="26">
        <f t="shared" si="1"/>
        <v>0.15981369930678729</v>
      </c>
      <c r="L10" s="28">
        <f>IRR(I5:I10)</f>
        <v>-0.36002170626344809</v>
      </c>
      <c r="M10" s="29"/>
      <c r="N10" s="29"/>
    </row>
    <row r="11" spans="1:14" s="31" customFormat="1" x14ac:dyDescent="0.25">
      <c r="A11" s="22">
        <v>6</v>
      </c>
      <c r="B11" s="23"/>
      <c r="C11" s="23"/>
      <c r="D11" s="23">
        <f t="shared" si="2"/>
        <v>0.68533411879901873</v>
      </c>
      <c r="E11" s="23">
        <f t="shared" si="5"/>
        <v>-65619.047960888027</v>
      </c>
      <c r="F11" s="23">
        <f t="shared" si="3"/>
        <v>2669.7396198051415</v>
      </c>
      <c r="G11" s="23">
        <f t="shared" si="4"/>
        <v>16170.379269172059</v>
      </c>
      <c r="H11" s="27"/>
      <c r="I11" s="24">
        <f t="shared" si="0"/>
        <v>3895.53</v>
      </c>
      <c r="J11" s="25">
        <v>0.56576508799649428</v>
      </c>
      <c r="K11" s="26">
        <f t="shared" si="1"/>
        <v>0.19141671782354053</v>
      </c>
      <c r="L11" s="28">
        <f>IRR(I5:I11)</f>
        <v>-0.28741323662381491</v>
      </c>
      <c r="M11" s="29"/>
      <c r="N11" s="29"/>
    </row>
    <row r="12" spans="1:14" s="31" customFormat="1" x14ac:dyDescent="0.25">
      <c r="A12" s="22">
        <v>7</v>
      </c>
      <c r="B12" s="23"/>
      <c r="C12" s="23"/>
      <c r="D12" s="23">
        <f>(1/((1+0.065)^A12))</f>
        <v>0.64350621483475945</v>
      </c>
      <c r="E12" s="23">
        <f t="shared" si="5"/>
        <v>-63112.250195812776</v>
      </c>
      <c r="F12" s="23">
        <f t="shared" si="3"/>
        <v>2506.7977650752505</v>
      </c>
      <c r="G12" s="23">
        <f t="shared" si="4"/>
        <v>18677.17703424731</v>
      </c>
      <c r="H12" s="27"/>
      <c r="I12" s="24">
        <f t="shared" si="0"/>
        <v>3895.53</v>
      </c>
      <c r="J12" s="25">
        <v>0.58253959189263305</v>
      </c>
      <c r="K12" s="26">
        <f t="shared" si="1"/>
        <v>0.22109091361391914</v>
      </c>
      <c r="L12" s="28">
        <f>IRR(I5:I12)</f>
        <v>-0.23235939240238201</v>
      </c>
      <c r="M12" s="29"/>
      <c r="N12" s="29"/>
    </row>
    <row r="13" spans="1:14" s="31" customFormat="1" x14ac:dyDescent="0.25">
      <c r="A13" s="22">
        <v>8</v>
      </c>
      <c r="B13" s="23"/>
      <c r="C13" s="23"/>
      <c r="D13" s="23">
        <f t="shared" si="2"/>
        <v>0.60423118763827188</v>
      </c>
      <c r="E13" s="23">
        <f>F13+E12</f>
        <v>-60758.449477432259</v>
      </c>
      <c r="F13" s="23">
        <f t="shared" si="3"/>
        <v>2353.8007183805175</v>
      </c>
      <c r="G13" s="23">
        <f t="shared" si="4"/>
        <v>21030.977752627827</v>
      </c>
      <c r="H13" s="27"/>
      <c r="I13" s="24">
        <f t="shared" si="0"/>
        <v>3895.53</v>
      </c>
      <c r="J13" s="25">
        <v>0.59226520805407001</v>
      </c>
      <c r="K13" s="26">
        <f t="shared" si="1"/>
        <v>0.24895400825277231</v>
      </c>
      <c r="L13" s="28">
        <f>IRR(I5:I13)</f>
        <v>-0.18971812322667636</v>
      </c>
      <c r="M13" s="29"/>
      <c r="N13" s="29"/>
    </row>
    <row r="14" spans="1:14" x14ac:dyDescent="0.25">
      <c r="A14" s="16">
        <v>9</v>
      </c>
      <c r="B14" s="17"/>
      <c r="C14" s="17"/>
      <c r="D14" s="17">
        <f t="shared" si="2"/>
        <v>0.56735322782936326</v>
      </c>
      <c r="E14" s="17">
        <f t="shared" si="5"/>
        <v>-58548.307957826139</v>
      </c>
      <c r="F14" s="17">
        <f t="shared" si="3"/>
        <v>2210.1415196061198</v>
      </c>
      <c r="G14" s="17">
        <f t="shared" si="4"/>
        <v>23241.119272233947</v>
      </c>
      <c r="H14" s="15"/>
      <c r="I14" s="6">
        <f t="shared" si="0"/>
        <v>3895.53</v>
      </c>
      <c r="J14" s="18">
        <v>0.59802448742609526</v>
      </c>
      <c r="K14" s="19">
        <f t="shared" si="1"/>
        <v>0.27511653843009926</v>
      </c>
      <c r="L14" s="11">
        <f>IRR(I5:I14)</f>
        <v>-0.15604496101828769</v>
      </c>
    </row>
    <row r="15" spans="1:14" x14ac:dyDescent="0.25">
      <c r="A15" s="16">
        <v>10</v>
      </c>
      <c r="B15" s="17"/>
      <c r="C15" s="17"/>
      <c r="D15" s="17">
        <f t="shared" si="2"/>
        <v>0.53272603552052888</v>
      </c>
      <c r="E15" s="17">
        <f>F15+E14</f>
        <v>-56473.057704674851</v>
      </c>
      <c r="F15" s="17">
        <f t="shared" si="3"/>
        <v>2075.250253151286</v>
      </c>
      <c r="G15" s="17">
        <f t="shared" si="4"/>
        <v>25316.369525385235</v>
      </c>
      <c r="H15" s="16"/>
      <c r="I15" s="6">
        <f t="shared" si="0"/>
        <v>3895.53</v>
      </c>
      <c r="J15" s="18">
        <v>0.6014864030735374</v>
      </c>
      <c r="K15" s="19">
        <f t="shared" si="1"/>
        <v>0.29968229446514799</v>
      </c>
      <c r="L15" s="11">
        <f>IRR(I5:I15)</f>
        <v>-0.12899488357471733</v>
      </c>
    </row>
    <row r="16" spans="1:14" x14ac:dyDescent="0.25">
      <c r="A16" s="22">
        <v>11</v>
      </c>
      <c r="B16" s="23"/>
      <c r="C16" s="23"/>
      <c r="D16" s="23">
        <f t="shared" si="2"/>
        <v>0.50021223992537933</v>
      </c>
      <c r="E16" s="23">
        <f t="shared" si="5"/>
        <v>-54524.465917678339</v>
      </c>
      <c r="F16" s="23">
        <f t="shared" si="3"/>
        <v>1948.5917869965131</v>
      </c>
      <c r="G16" s="23">
        <f t="shared" si="4"/>
        <v>27264.961312381747</v>
      </c>
      <c r="H16" s="27"/>
      <c r="I16" s="24">
        <f t="shared" si="0"/>
        <v>3895.53</v>
      </c>
      <c r="J16" s="25">
        <v>0.60358947338083446</v>
      </c>
      <c r="K16" s="26">
        <f t="shared" si="1"/>
        <v>0.32274873205674309</v>
      </c>
      <c r="L16" s="11">
        <f>IRR(I5:I16)</f>
        <v>-0.10693704388369429</v>
      </c>
    </row>
    <row r="17" spans="1:12" x14ac:dyDescent="0.25">
      <c r="A17" s="22">
        <v>12</v>
      </c>
      <c r="B17" s="23"/>
      <c r="C17" s="23"/>
      <c r="D17" s="23">
        <f t="shared" si="2"/>
        <v>0.4696828543900276</v>
      </c>
      <c r="E17" s="23">
        <f t="shared" si="5"/>
        <v>-52694.802267916355</v>
      </c>
      <c r="F17" s="23">
        <f t="shared" si="3"/>
        <v>1829.6636497619843</v>
      </c>
      <c r="G17" s="23">
        <f t="shared" si="4"/>
        <v>29094.624962143731</v>
      </c>
      <c r="H17" s="27"/>
      <c r="I17" s="24">
        <f t="shared" si="0"/>
        <v>3895.53</v>
      </c>
      <c r="J17" s="25">
        <v>0.60487659723539988</v>
      </c>
      <c r="K17" s="26">
        <f t="shared" si="1"/>
        <v>0.3444073589033112</v>
      </c>
      <c r="L17" s="11">
        <f>IRR(I5:I17)</f>
        <v>-8.8712378702670902E-2</v>
      </c>
    </row>
    <row r="18" spans="1:12" x14ac:dyDescent="0.25">
      <c r="A18" s="22">
        <v>13</v>
      </c>
      <c r="B18" s="23"/>
      <c r="C18" s="23"/>
      <c r="D18" s="23">
        <f t="shared" si="2"/>
        <v>0.44101676468547191</v>
      </c>
      <c r="E18" s="23">
        <f t="shared" si="5"/>
        <v>-50976.808230581155</v>
      </c>
      <c r="F18" s="23">
        <f t="shared" si="3"/>
        <v>1717.9940373351965</v>
      </c>
      <c r="G18" s="23">
        <f t="shared" si="4"/>
        <v>30812.618999478927</v>
      </c>
      <c r="H18" s="27"/>
      <c r="I18" s="24">
        <f t="shared" si="0"/>
        <v>3895.53</v>
      </c>
      <c r="J18" s="25">
        <v>0.60566845610614262</v>
      </c>
      <c r="K18" s="26">
        <f t="shared" si="1"/>
        <v>0.36474409772637989</v>
      </c>
      <c r="L18" s="11">
        <f>IRR(I5:I18)</f>
        <v>-7.3480025335479704E-2</v>
      </c>
    </row>
    <row r="19" spans="1:12" x14ac:dyDescent="0.25">
      <c r="A19" s="16">
        <v>14</v>
      </c>
      <c r="B19" s="17"/>
      <c r="C19" s="17"/>
      <c r="D19" s="17">
        <f t="shared" si="2"/>
        <v>0.41410024853095956</v>
      </c>
      <c r="E19" s="17">
        <f t="shared" si="5"/>
        <v>-49363.668289421345</v>
      </c>
      <c r="F19" s="17">
        <f t="shared" si="3"/>
        <v>1613.139941159809</v>
      </c>
      <c r="G19" s="17">
        <f t="shared" si="4"/>
        <v>32425.758940638738</v>
      </c>
      <c r="H19" s="16"/>
      <c r="I19" s="6">
        <f t="shared" si="0"/>
        <v>3895.53</v>
      </c>
      <c r="J19" s="18">
        <v>0.6061573885069016</v>
      </c>
      <c r="K19" s="19">
        <f t="shared" si="1"/>
        <v>0.38383962713771203</v>
      </c>
      <c r="L19" s="11">
        <f>IRR(I5:I19)</f>
        <v>-6.0618326505819331E-2</v>
      </c>
    </row>
    <row r="20" spans="1:12" x14ac:dyDescent="0.25">
      <c r="A20" s="16">
        <v>15</v>
      </c>
      <c r="B20" s="17"/>
      <c r="C20" s="17"/>
      <c r="D20" s="17">
        <f t="shared" si="2"/>
        <v>0.38882652444221566</v>
      </c>
      <c r="E20" s="17">
        <f t="shared" si="5"/>
        <v>-47848.982898660957</v>
      </c>
      <c r="F20" s="17">
        <f t="shared" si="3"/>
        <v>1514.6853907603845</v>
      </c>
      <c r="G20" s="17">
        <f t="shared" si="4"/>
        <v>33940.444331399121</v>
      </c>
      <c r="H20" s="16"/>
      <c r="I20" s="6">
        <f t="shared" si="0"/>
        <v>3895.53</v>
      </c>
      <c r="J20" s="18">
        <v>0.60646003676091353</v>
      </c>
      <c r="K20" s="19">
        <f t="shared" si="1"/>
        <v>0.40176970170234311</v>
      </c>
      <c r="L20" s="11">
        <f>IRR(I5:I20)</f>
        <v>-4.9659720007925623E-2</v>
      </c>
    </row>
    <row r="21" spans="1:12" x14ac:dyDescent="0.25">
      <c r="A21" s="16">
        <v>16</v>
      </c>
      <c r="B21" s="17"/>
      <c r="C21" s="17"/>
      <c r="D21" s="17">
        <f t="shared" si="2"/>
        <v>0.36509532811475648</v>
      </c>
      <c r="E21" s="17">
        <f t="shared" si="5"/>
        <v>-46426.743095130078</v>
      </c>
      <c r="F21" s="17">
        <f t="shared" si="3"/>
        <v>1422.2398035308775</v>
      </c>
      <c r="G21" s="17">
        <f t="shared" si="4"/>
        <v>35362.684134930001</v>
      </c>
      <c r="H21" s="16"/>
      <c r="I21" s="6">
        <f t="shared" si="0"/>
        <v>3895.53</v>
      </c>
      <c r="J21" s="18">
        <v>0.6066476983468222</v>
      </c>
      <c r="K21" s="19">
        <f t="shared" si="1"/>
        <v>0.41860545246725495</v>
      </c>
      <c r="L21" s="11">
        <f>IRR(I5:I21)</f>
        <v>-4.0247027510817435E-2</v>
      </c>
    </row>
    <row r="22" spans="1:12" x14ac:dyDescent="0.25">
      <c r="A22" s="16">
        <v>17</v>
      </c>
      <c r="B22" s="17"/>
      <c r="C22" s="17"/>
      <c r="D22" s="17">
        <f t="shared" si="2"/>
        <v>0.34281251466174323</v>
      </c>
      <c r="E22" s="17">
        <f t="shared" si="5"/>
        <v>-45091.306659889815</v>
      </c>
      <c r="F22" s="17">
        <f t="shared" si="3"/>
        <v>1335.4364352402606</v>
      </c>
      <c r="G22" s="17">
        <f t="shared" si="4"/>
        <v>36698.120570170264</v>
      </c>
      <c r="H22" s="16"/>
      <c r="I22" s="6">
        <f t="shared" si="0"/>
        <v>3895.53</v>
      </c>
      <c r="J22" s="18">
        <v>0.606764197650006</v>
      </c>
      <c r="K22" s="19">
        <f t="shared" si="1"/>
        <v>0.43441366914792334</v>
      </c>
      <c r="L22" s="11">
        <f>IRR(I5:I22)</f>
        <v>-3.2103524760328184E-2</v>
      </c>
    </row>
    <row r="23" spans="1:12" x14ac:dyDescent="0.25">
      <c r="A23" s="22">
        <v>18</v>
      </c>
      <c r="B23" s="23"/>
      <c r="C23" s="23"/>
      <c r="D23" s="23">
        <f t="shared" si="2"/>
        <v>0.32188968512839738</v>
      </c>
      <c r="E23" s="23">
        <f>F23+E22</f>
        <v>-43837.375734781592</v>
      </c>
      <c r="F23" s="23">
        <f t="shared" si="3"/>
        <v>1253.9309251082259</v>
      </c>
      <c r="G23" s="23">
        <f t="shared" si="4"/>
        <v>37952.051495278487</v>
      </c>
      <c r="H23" s="27"/>
      <c r="I23" s="24">
        <f t="shared" si="0"/>
        <v>3895.53</v>
      </c>
      <c r="J23" s="25">
        <v>0.60683657755004239</v>
      </c>
      <c r="K23" s="26">
        <f t="shared" si="1"/>
        <v>0.44925706509221286</v>
      </c>
      <c r="L23" s="11">
        <f>IRR(I5:I23)</f>
        <v>-2.5012064885449936E-2</v>
      </c>
    </row>
    <row r="24" spans="1:12" x14ac:dyDescent="0.25">
      <c r="A24" s="16">
        <v>19</v>
      </c>
      <c r="B24" s="17"/>
      <c r="C24" s="17"/>
      <c r="D24" s="17">
        <f t="shared" si="2"/>
        <v>0.30224383580131214</v>
      </c>
      <c r="E24" s="17">
        <f>F24+E23</f>
        <v>-42659.975805102506</v>
      </c>
      <c r="F24" s="17">
        <f t="shared" si="3"/>
        <v>1177.3999296790855</v>
      </c>
      <c r="G24" s="17">
        <f>G23+F24</f>
        <v>39129.451424957573</v>
      </c>
      <c r="H24" s="16"/>
      <c r="I24" s="6">
        <f t="shared" si="0"/>
        <v>3895.53</v>
      </c>
      <c r="J24" s="18">
        <v>0.60683657755004239</v>
      </c>
      <c r="K24" s="19">
        <f t="shared" si="1"/>
        <v>0.4631945260727664</v>
      </c>
      <c r="L24" s="11">
        <f>IRR(I5:I23)</f>
        <v>-2.5012064885449936E-2</v>
      </c>
    </row>
    <row r="25" spans="1:12" x14ac:dyDescent="0.25">
      <c r="A25" s="16">
        <v>20</v>
      </c>
      <c r="B25" s="17"/>
      <c r="C25" s="17"/>
      <c r="D25" s="17">
        <f t="shared" si="2"/>
        <v>0.28379702892141989</v>
      </c>
      <c r="E25" s="17">
        <f>F25+E24</f>
        <v>-41554.435965028249</v>
      </c>
      <c r="F25" s="17">
        <f t="shared" si="3"/>
        <v>1105.5398400742588</v>
      </c>
      <c r="G25" s="17">
        <f>G24+F25</f>
        <v>40234.991265031829</v>
      </c>
      <c r="H25" s="16"/>
      <c r="I25" s="6">
        <f t="shared" si="0"/>
        <v>3895.53</v>
      </c>
      <c r="J25" s="18">
        <v>0.60690954975388844</v>
      </c>
      <c r="K25" s="19">
        <f t="shared" si="1"/>
        <v>0.47628134389488241</v>
      </c>
      <c r="L25" s="11">
        <f>IRR(I5:I25)</f>
        <v>-1.3329818553172612E-2</v>
      </c>
    </row>
    <row r="26" spans="1:12" x14ac:dyDescent="0.25">
      <c r="A26" s="22">
        <v>21</v>
      </c>
      <c r="B26" s="16"/>
      <c r="C26" s="16"/>
      <c r="D26" s="17">
        <f t="shared" ref="D26:D27" si="6">(1/((1+0.065)^A26))</f>
        <v>0.26647608349429097</v>
      </c>
      <c r="E26" s="17">
        <f>F26+E25</f>
        <v>-40516.370387493735</v>
      </c>
      <c r="F26" s="17">
        <f t="shared" ref="F26:F27" si="7">$C$5*D26</f>
        <v>1038.0655775345153</v>
      </c>
      <c r="G26" s="17">
        <f>G25+F26</f>
        <v>41273.056842566344</v>
      </c>
      <c r="H26" s="16"/>
      <c r="I26" s="6">
        <f t="shared" si="0"/>
        <v>3895.53</v>
      </c>
      <c r="J26" s="18">
        <v>0.60690954975388844</v>
      </c>
      <c r="K26" s="19">
        <f t="shared" ref="K26:K27" si="8">G26/$E$5</f>
        <v>0.48856943574663458</v>
      </c>
    </row>
    <row r="27" spans="1:12" ht="14.25" customHeight="1" x14ac:dyDescent="0.25">
      <c r="A27" s="16">
        <v>22</v>
      </c>
      <c r="B27" s="16"/>
      <c r="C27" s="16"/>
      <c r="D27" s="17">
        <f t="shared" si="6"/>
        <v>0.25021228497116527</v>
      </c>
      <c r="E27" s="17">
        <f>F27+E26</f>
        <v>-39541.660925020013</v>
      </c>
      <c r="F27" s="17">
        <f t="shared" si="7"/>
        <v>974.70946247372353</v>
      </c>
      <c r="G27" s="17">
        <f>G26+F27</f>
        <v>42247.766305040066</v>
      </c>
      <c r="H27" s="16"/>
      <c r="I27" s="6">
        <f t="shared" si="0"/>
        <v>3895.53</v>
      </c>
      <c r="J27" s="18">
        <v>0.60690954975388844</v>
      </c>
      <c r="K27" s="19">
        <f t="shared" si="8"/>
        <v>0.50010755016142527</v>
      </c>
    </row>
    <row r="28" spans="1:12" hidden="1" x14ac:dyDescent="0.25">
      <c r="A28" s="16">
        <v>23</v>
      </c>
      <c r="B28" s="16" t="e">
        <f>(#REF!/((1+A28)^#REF!))-(#REF!/((1+A28)^#REF!))</f>
        <v>#REF!</v>
      </c>
      <c r="C28" s="16"/>
      <c r="D28" s="41"/>
      <c r="E28" s="41"/>
      <c r="F28" s="41"/>
      <c r="G28" s="41"/>
      <c r="H28" s="16"/>
      <c r="I28" s="40"/>
      <c r="J28" s="16"/>
      <c r="K28" s="16"/>
    </row>
    <row r="29" spans="1:12" x14ac:dyDescent="0.25">
      <c r="A29" s="34">
        <v>24</v>
      </c>
      <c r="B29" s="34"/>
      <c r="C29" s="34"/>
      <c r="D29" s="35">
        <f t="shared" ref="D29:D31" si="9">(1/((1+0.065)^A29))</f>
        <v>0.22060198370796386</v>
      </c>
      <c r="E29" s="35">
        <f>F29+E28</f>
        <v>859.36164559388453</v>
      </c>
      <c r="F29" s="35">
        <f t="shared" ref="F29:F31" si="10">$C$5*D29</f>
        <v>859.36164559388453</v>
      </c>
      <c r="G29" s="35">
        <f>G28+F29</f>
        <v>859.36164559388453</v>
      </c>
      <c r="H29" s="39">
        <f t="shared" ref="H29" si="11">1-(E29/F29)+2</f>
        <v>2</v>
      </c>
      <c r="I29" s="36">
        <f t="shared" si="0"/>
        <v>3895.53</v>
      </c>
      <c r="J29" s="37">
        <v>0.60690954975388844</v>
      </c>
      <c r="K29" s="38">
        <f t="shared" ref="K29:K31" si="12">G29/$E$5</f>
        <v>1.017268567946461E-2</v>
      </c>
    </row>
    <row r="30" spans="1:12" x14ac:dyDescent="0.25">
      <c r="A30" s="16">
        <v>25</v>
      </c>
      <c r="B30" s="16"/>
      <c r="C30" s="16"/>
      <c r="D30" s="17">
        <f t="shared" si="9"/>
        <v>0.20713801287132758</v>
      </c>
      <c r="E30" s="17">
        <f>F30+E29</f>
        <v>1666.2739888745273</v>
      </c>
      <c r="F30" s="17">
        <f t="shared" si="10"/>
        <v>806.91234328064274</v>
      </c>
      <c r="G30" s="17">
        <f>G29+F30</f>
        <v>1666.2739888745273</v>
      </c>
      <c r="H30" s="16"/>
      <c r="I30" s="6">
        <f t="shared" si="0"/>
        <v>3895.53</v>
      </c>
      <c r="J30" s="18">
        <v>0.60690954975388844</v>
      </c>
      <c r="K30" s="19">
        <f t="shared" si="12"/>
        <v>1.9724503218868001E-2</v>
      </c>
    </row>
    <row r="31" spans="1:12" x14ac:dyDescent="0.25">
      <c r="A31" s="16">
        <v>26</v>
      </c>
      <c r="B31" s="16"/>
      <c r="C31" s="16"/>
      <c r="D31" s="17">
        <f t="shared" si="9"/>
        <v>0.19449578673364096</v>
      </c>
      <c r="E31" s="17">
        <f>F31+E30</f>
        <v>2423.9381609690276</v>
      </c>
      <c r="F31" s="17">
        <f t="shared" si="10"/>
        <v>757.66417209450037</v>
      </c>
      <c r="G31" s="17">
        <f>G30+F31</f>
        <v>2423.9381609690276</v>
      </c>
      <c r="H31" s="16"/>
      <c r="I31" s="6">
        <f t="shared" si="0"/>
        <v>3895.53</v>
      </c>
      <c r="J31" s="18">
        <v>0.60690954975388844</v>
      </c>
      <c r="K31" s="19">
        <f t="shared" si="12"/>
        <v>2.8693345978871188E-2</v>
      </c>
    </row>
    <row r="32" spans="1:12" x14ac:dyDescent="0.25">
      <c r="A32" s="42"/>
      <c r="B32" s="43"/>
      <c r="C32" s="43"/>
      <c r="D32" s="44"/>
      <c r="E32" s="44"/>
      <c r="F32" s="44"/>
      <c r="G32" s="44"/>
      <c r="H32" s="43"/>
      <c r="I32" s="45"/>
      <c r="J32" s="46"/>
      <c r="K32" s="47"/>
    </row>
    <row r="33" spans="1:11" x14ac:dyDescent="0.25">
      <c r="A33" s="42"/>
      <c r="B33" s="43"/>
      <c r="C33" s="43"/>
      <c r="D33" s="44"/>
      <c r="E33" s="44"/>
      <c r="F33" s="44"/>
      <c r="G33" s="44"/>
      <c r="H33" s="43"/>
      <c r="I33" s="45"/>
      <c r="J33" s="46"/>
      <c r="K33" s="47"/>
    </row>
    <row r="34" spans="1:11" x14ac:dyDescent="0.25">
      <c r="A34" s="42"/>
      <c r="B34" s="43"/>
      <c r="C34" s="43"/>
      <c r="D34" s="3" t="s">
        <v>10</v>
      </c>
      <c r="G34" s="33" t="s">
        <v>9</v>
      </c>
      <c r="H34" s="43"/>
      <c r="I34" s="45"/>
      <c r="J34" s="46"/>
      <c r="K34" s="47"/>
    </row>
    <row r="35" spans="1:11" x14ac:dyDescent="0.25">
      <c r="G35" s="33"/>
    </row>
  </sheetData>
  <mergeCells count="1">
    <mergeCell ref="A2:K2"/>
  </mergeCells>
  <phoneticPr fontId="0" type="noConversion"/>
  <pageMargins left="0.48" right="0" top="0.74803149606299213" bottom="0.74803149606299213" header="0.31496062992125984" footer="0.31496062992125984"/>
  <pageSetup paperSize="9" scale="9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2017-11-09T02:18:42Z</cp:lastPrinted>
  <dcterms:created xsi:type="dcterms:W3CDTF">2006-09-16T00:00:00Z</dcterms:created>
  <dcterms:modified xsi:type="dcterms:W3CDTF">2022-01-24T13:18:19Z</dcterms:modified>
</cp:coreProperties>
</file>