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lischuk\AppData\Local\Temp\SCANCLIENT\"/>
    </mc:Choice>
  </mc:AlternateContent>
  <bookViews>
    <workbookView xWindow="0" yWindow="0" windowWidth="16380" windowHeight="8190" tabRatio="500"/>
  </bookViews>
  <sheets>
    <sheet name="Основні показники" sheetId="1" r:id="rId1"/>
  </sheets>
  <externalReferences>
    <externalReference r:id="rId2"/>
  </externalReferences>
  <definedNames>
    <definedName name="Excel_BuiltIn_Print_Area" localSheetId="0">'Основні показники'!$A$1:$BA$28</definedName>
    <definedName name="_xlnm.Print_Titles" localSheetId="0">'Основні показники'!$A:$B</definedName>
    <definedName name="_xlnm.Print_Area" localSheetId="0">'Основні показники'!$A$1:$BA$30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A27" i="1" l="1"/>
  <c r="AZ27" i="1"/>
  <c r="AY27" i="1"/>
  <c r="AX27" i="1"/>
  <c r="AS27" i="1"/>
  <c r="AT27" i="1" s="1"/>
  <c r="AR27" i="1"/>
  <c r="AO27" i="1"/>
  <c r="AV27" i="1" s="1"/>
  <c r="AW27" i="1" s="1"/>
  <c r="AN27" i="1"/>
  <c r="AM27" i="1"/>
  <c r="AK27" i="1"/>
  <c r="AJ27" i="1"/>
  <c r="AI27" i="1"/>
  <c r="AH27" i="1"/>
  <c r="AG27" i="1"/>
  <c r="AE27" i="1"/>
  <c r="AD27" i="1"/>
  <c r="AA27" i="1"/>
  <c r="AC27" i="1" s="1"/>
  <c r="Z27" i="1"/>
  <c r="W27" i="1"/>
  <c r="V27" i="1"/>
  <c r="AW26" i="1"/>
  <c r="AT26" i="1"/>
  <c r="AQ26" i="1"/>
  <c r="AP26" i="1"/>
  <c r="AF26" i="1"/>
  <c r="AL26" i="1" s="1"/>
  <c r="AC26" i="1"/>
  <c r="AB26" i="1"/>
  <c r="Y26" i="1"/>
  <c r="X26" i="1"/>
  <c r="T26" i="1"/>
  <c r="U26" i="1" s="1"/>
  <c r="S26" i="1"/>
  <c r="R26" i="1"/>
  <c r="P26" i="1"/>
  <c r="O26" i="1"/>
  <c r="N26" i="1"/>
  <c r="L26" i="1"/>
  <c r="K26" i="1"/>
  <c r="I26" i="1"/>
  <c r="H26" i="1"/>
  <c r="G26" i="1"/>
  <c r="F26" i="1"/>
  <c r="E26" i="1"/>
  <c r="J26" i="1" s="1"/>
  <c r="D26" i="1"/>
  <c r="C26" i="1"/>
  <c r="AW25" i="1"/>
  <c r="AT25" i="1"/>
  <c r="AQ25" i="1"/>
  <c r="AP25" i="1"/>
  <c r="AF25" i="1"/>
  <c r="AL25" i="1" s="1"/>
  <c r="AC25" i="1"/>
  <c r="AB25" i="1"/>
  <c r="Y25" i="1"/>
  <c r="X25" i="1"/>
  <c r="T25" i="1"/>
  <c r="S25" i="1"/>
  <c r="U25" i="1" s="1"/>
  <c r="R25" i="1"/>
  <c r="P25" i="1"/>
  <c r="O25" i="1"/>
  <c r="N25" i="1"/>
  <c r="L25" i="1"/>
  <c r="K25" i="1"/>
  <c r="I25" i="1"/>
  <c r="H25" i="1"/>
  <c r="G25" i="1"/>
  <c r="F25" i="1"/>
  <c r="E25" i="1"/>
  <c r="J25" i="1" s="1"/>
  <c r="D25" i="1"/>
  <c r="C25" i="1"/>
  <c r="AW24" i="1"/>
  <c r="AT24" i="1"/>
  <c r="AQ24" i="1"/>
  <c r="AP24" i="1"/>
  <c r="AF24" i="1"/>
  <c r="AL24" i="1" s="1"/>
  <c r="AC24" i="1"/>
  <c r="AB24" i="1"/>
  <c r="Y24" i="1"/>
  <c r="X24" i="1"/>
  <c r="T24" i="1"/>
  <c r="U24" i="1" s="1"/>
  <c r="S24" i="1"/>
  <c r="R24" i="1"/>
  <c r="P24" i="1"/>
  <c r="O24" i="1"/>
  <c r="N24" i="1"/>
  <c r="L24" i="1"/>
  <c r="K24" i="1"/>
  <c r="I24" i="1"/>
  <c r="H24" i="1"/>
  <c r="G24" i="1"/>
  <c r="F24" i="1"/>
  <c r="E24" i="1"/>
  <c r="J24" i="1" s="1"/>
  <c r="D24" i="1"/>
  <c r="C24" i="1"/>
  <c r="AW23" i="1"/>
  <c r="AQ23" i="1"/>
  <c r="AP23" i="1"/>
  <c r="AF23" i="1"/>
  <c r="AL23" i="1" s="1"/>
  <c r="AC23" i="1"/>
  <c r="AB23" i="1"/>
  <c r="Y23" i="1"/>
  <c r="X23" i="1"/>
  <c r="T23" i="1"/>
  <c r="S23" i="1"/>
  <c r="R23" i="1"/>
  <c r="P23" i="1"/>
  <c r="O23" i="1"/>
  <c r="N23" i="1"/>
  <c r="M23" i="1" s="1"/>
  <c r="Q23" i="1" s="1"/>
  <c r="L23" i="1"/>
  <c r="K23" i="1"/>
  <c r="I23" i="1"/>
  <c r="H23" i="1"/>
  <c r="G23" i="1"/>
  <c r="F23" i="1"/>
  <c r="E23" i="1"/>
  <c r="D23" i="1"/>
  <c r="C23" i="1"/>
  <c r="AW22" i="1"/>
  <c r="AT22" i="1"/>
  <c r="AQ22" i="1"/>
  <c r="AP22" i="1"/>
  <c r="AF22" i="1"/>
  <c r="AL22" i="1" s="1"/>
  <c r="AC22" i="1"/>
  <c r="AB22" i="1"/>
  <c r="Y22" i="1"/>
  <c r="X22" i="1"/>
  <c r="T22" i="1"/>
  <c r="U22" i="1" s="1"/>
  <c r="S22" i="1"/>
  <c r="R22" i="1"/>
  <c r="P22" i="1"/>
  <c r="O22" i="1"/>
  <c r="M22" i="1" s="1"/>
  <c r="Q22" i="1" s="1"/>
  <c r="N22" i="1"/>
  <c r="L22" i="1"/>
  <c r="K22" i="1"/>
  <c r="I22" i="1"/>
  <c r="H22" i="1"/>
  <c r="G22" i="1"/>
  <c r="F22" i="1"/>
  <c r="E22" i="1"/>
  <c r="J22" i="1" s="1"/>
  <c r="D22" i="1"/>
  <c r="C22" i="1"/>
  <c r="AW21" i="1"/>
  <c r="AT21" i="1"/>
  <c r="AQ21" i="1"/>
  <c r="AP21" i="1"/>
  <c r="AF21" i="1"/>
  <c r="AL21" i="1" s="1"/>
  <c r="AC21" i="1"/>
  <c r="AB21" i="1"/>
  <c r="X21" i="1"/>
  <c r="U21" i="1"/>
  <c r="T21" i="1"/>
  <c r="S21" i="1"/>
  <c r="R21" i="1"/>
  <c r="P21" i="1"/>
  <c r="O21" i="1"/>
  <c r="N21" i="1"/>
  <c r="M21" i="1" s="1"/>
  <c r="Q21" i="1" s="1"/>
  <c r="L21" i="1"/>
  <c r="K21" i="1"/>
  <c r="I21" i="1"/>
  <c r="H21" i="1"/>
  <c r="G21" i="1"/>
  <c r="F21" i="1"/>
  <c r="E21" i="1"/>
  <c r="J21" i="1" s="1"/>
  <c r="D21" i="1"/>
  <c r="C21" i="1"/>
  <c r="AW20" i="1"/>
  <c r="AT20" i="1"/>
  <c r="AQ20" i="1"/>
  <c r="AP20" i="1"/>
  <c r="AF20" i="1"/>
  <c r="AL20" i="1" s="1"/>
  <c r="AC20" i="1"/>
  <c r="AB20" i="1"/>
  <c r="Y20" i="1"/>
  <c r="X20" i="1"/>
  <c r="T20" i="1"/>
  <c r="U20" i="1" s="1"/>
  <c r="S20" i="1"/>
  <c r="R20" i="1"/>
  <c r="P20" i="1"/>
  <c r="O20" i="1"/>
  <c r="N20" i="1"/>
  <c r="L20" i="1"/>
  <c r="K20" i="1"/>
  <c r="I20" i="1"/>
  <c r="H20" i="1"/>
  <c r="G20" i="1"/>
  <c r="F20" i="1"/>
  <c r="E20" i="1"/>
  <c r="J20" i="1" s="1"/>
  <c r="D20" i="1"/>
  <c r="C20" i="1"/>
  <c r="AW19" i="1"/>
  <c r="AT19" i="1"/>
  <c r="AQ19" i="1"/>
  <c r="AP19" i="1"/>
  <c r="AF19" i="1"/>
  <c r="AL19" i="1" s="1"/>
  <c r="AC19" i="1"/>
  <c r="AB19" i="1"/>
  <c r="Y19" i="1"/>
  <c r="X19" i="1"/>
  <c r="T19" i="1"/>
  <c r="S19" i="1"/>
  <c r="U19" i="1" s="1"/>
  <c r="R19" i="1"/>
  <c r="P19" i="1"/>
  <c r="O19" i="1"/>
  <c r="N19" i="1"/>
  <c r="M19" i="1" s="1"/>
  <c r="Q19" i="1" s="1"/>
  <c r="L19" i="1"/>
  <c r="K19" i="1"/>
  <c r="I19" i="1"/>
  <c r="H19" i="1"/>
  <c r="G19" i="1"/>
  <c r="F19" i="1"/>
  <c r="E19" i="1"/>
  <c r="D19" i="1"/>
  <c r="C19" i="1"/>
  <c r="AW18" i="1"/>
  <c r="AT18" i="1"/>
  <c r="AQ18" i="1"/>
  <c r="AP18" i="1"/>
  <c r="AF18" i="1"/>
  <c r="AL18" i="1" s="1"/>
  <c r="AC18" i="1"/>
  <c r="AB18" i="1"/>
  <c r="Y18" i="1"/>
  <c r="X18" i="1"/>
  <c r="T18" i="1"/>
  <c r="S18" i="1"/>
  <c r="R18" i="1"/>
  <c r="P18" i="1"/>
  <c r="O18" i="1"/>
  <c r="N18" i="1"/>
  <c r="M18" i="1" s="1"/>
  <c r="Q18" i="1" s="1"/>
  <c r="L18" i="1"/>
  <c r="K18" i="1"/>
  <c r="I18" i="1"/>
  <c r="H18" i="1"/>
  <c r="G18" i="1"/>
  <c r="F18" i="1"/>
  <c r="E18" i="1"/>
  <c r="D18" i="1"/>
  <c r="C18" i="1"/>
  <c r="AW17" i="1"/>
  <c r="AT17" i="1"/>
  <c r="AQ17" i="1"/>
  <c r="AP17" i="1"/>
  <c r="AF17" i="1"/>
  <c r="AL17" i="1" s="1"/>
  <c r="AC17" i="1"/>
  <c r="AB17" i="1"/>
  <c r="Y17" i="1"/>
  <c r="X17" i="1"/>
  <c r="T17" i="1"/>
  <c r="U17" i="1" s="1"/>
  <c r="S17" i="1"/>
  <c r="R17" i="1"/>
  <c r="P17" i="1"/>
  <c r="O17" i="1"/>
  <c r="M17" i="1" s="1"/>
  <c r="Q17" i="1" s="1"/>
  <c r="N17" i="1"/>
  <c r="L17" i="1"/>
  <c r="K17" i="1"/>
  <c r="I17" i="1"/>
  <c r="H17" i="1"/>
  <c r="G17" i="1"/>
  <c r="F17" i="1"/>
  <c r="E17" i="1"/>
  <c r="J17" i="1" s="1"/>
  <c r="D17" i="1"/>
  <c r="C17" i="1"/>
  <c r="AW16" i="1"/>
  <c r="AT16" i="1"/>
  <c r="AQ16" i="1"/>
  <c r="AP16" i="1"/>
  <c r="AF16" i="1"/>
  <c r="AL16" i="1" s="1"/>
  <c r="AC16" i="1"/>
  <c r="AB16" i="1"/>
  <c r="Y16" i="1"/>
  <c r="X16" i="1"/>
  <c r="T16" i="1"/>
  <c r="S16" i="1"/>
  <c r="R16" i="1"/>
  <c r="P16" i="1"/>
  <c r="O16" i="1"/>
  <c r="N16" i="1"/>
  <c r="L16" i="1"/>
  <c r="K16" i="1"/>
  <c r="I16" i="1"/>
  <c r="H16" i="1"/>
  <c r="G16" i="1"/>
  <c r="F16" i="1"/>
  <c r="E16" i="1"/>
  <c r="J16" i="1" s="1"/>
  <c r="D16" i="1"/>
  <c r="C16" i="1"/>
  <c r="AW15" i="1"/>
  <c r="AT15" i="1"/>
  <c r="AQ15" i="1"/>
  <c r="AP15" i="1"/>
  <c r="AL15" i="1"/>
  <c r="AF15" i="1"/>
  <c r="AC15" i="1"/>
  <c r="AB15" i="1"/>
  <c r="Y15" i="1"/>
  <c r="X15" i="1"/>
  <c r="T15" i="1"/>
  <c r="S15" i="1"/>
  <c r="R15" i="1"/>
  <c r="P15" i="1"/>
  <c r="O15" i="1"/>
  <c r="N15" i="1"/>
  <c r="M15" i="1" s="1"/>
  <c r="Q15" i="1" s="1"/>
  <c r="L15" i="1"/>
  <c r="K15" i="1"/>
  <c r="I15" i="1"/>
  <c r="H15" i="1"/>
  <c r="G15" i="1"/>
  <c r="F15" i="1"/>
  <c r="E15" i="1"/>
  <c r="D15" i="1"/>
  <c r="C15" i="1"/>
  <c r="AW14" i="1"/>
  <c r="AT14" i="1"/>
  <c r="AQ14" i="1"/>
  <c r="AP14" i="1"/>
  <c r="AF14" i="1"/>
  <c r="AL14" i="1" s="1"/>
  <c r="AC14" i="1"/>
  <c r="AB14" i="1"/>
  <c r="Y14" i="1"/>
  <c r="X14" i="1"/>
  <c r="T14" i="1"/>
  <c r="U14" i="1" s="1"/>
  <c r="S14" i="1"/>
  <c r="R14" i="1"/>
  <c r="P14" i="1"/>
  <c r="O14" i="1"/>
  <c r="N14" i="1"/>
  <c r="L14" i="1"/>
  <c r="K14" i="1"/>
  <c r="I14" i="1"/>
  <c r="H14" i="1"/>
  <c r="G14" i="1"/>
  <c r="F14" i="1"/>
  <c r="E14" i="1"/>
  <c r="J14" i="1" s="1"/>
  <c r="D14" i="1"/>
  <c r="C14" i="1"/>
  <c r="AW13" i="1"/>
  <c r="AT13" i="1"/>
  <c r="AQ13" i="1"/>
  <c r="AP13" i="1"/>
  <c r="AF13" i="1"/>
  <c r="AL13" i="1" s="1"/>
  <c r="AC13" i="1"/>
  <c r="AB13" i="1"/>
  <c r="Y13" i="1"/>
  <c r="X13" i="1"/>
  <c r="U13" i="1"/>
  <c r="S13" i="1"/>
  <c r="R13" i="1"/>
  <c r="P13" i="1"/>
  <c r="O13" i="1"/>
  <c r="N13" i="1"/>
  <c r="L13" i="1"/>
  <c r="K13" i="1"/>
  <c r="I13" i="1"/>
  <c r="H13" i="1"/>
  <c r="G13" i="1"/>
  <c r="F13" i="1"/>
  <c r="E13" i="1"/>
  <c r="J13" i="1" s="1"/>
  <c r="D13" i="1"/>
  <c r="C13" i="1"/>
  <c r="AW12" i="1"/>
  <c r="AT12" i="1"/>
  <c r="AQ12" i="1"/>
  <c r="AP12" i="1"/>
  <c r="AF12" i="1"/>
  <c r="AL12" i="1" s="1"/>
  <c r="AC12" i="1"/>
  <c r="AB12" i="1"/>
  <c r="Y12" i="1"/>
  <c r="X12" i="1"/>
  <c r="U12" i="1"/>
  <c r="T12" i="1"/>
  <c r="S12" i="1"/>
  <c r="R12" i="1"/>
  <c r="P12" i="1"/>
  <c r="M12" i="1" s="1"/>
  <c r="Q12" i="1" s="1"/>
  <c r="O12" i="1"/>
  <c r="N12" i="1"/>
  <c r="L12" i="1"/>
  <c r="K12" i="1"/>
  <c r="H12" i="1"/>
  <c r="G12" i="1"/>
  <c r="F12" i="1"/>
  <c r="E12" i="1"/>
  <c r="D12" i="1"/>
  <c r="C12" i="1"/>
  <c r="AW11" i="1"/>
  <c r="AT11" i="1"/>
  <c r="AQ11" i="1"/>
  <c r="AP11" i="1"/>
  <c r="AF11" i="1"/>
  <c r="AL11" i="1" s="1"/>
  <c r="AC11" i="1"/>
  <c r="AB11" i="1"/>
  <c r="Y11" i="1"/>
  <c r="X11" i="1"/>
  <c r="T11" i="1"/>
  <c r="U11" i="1" s="1"/>
  <c r="S11" i="1"/>
  <c r="R11" i="1"/>
  <c r="P11" i="1"/>
  <c r="O11" i="1"/>
  <c r="N11" i="1"/>
  <c r="M11" i="1"/>
  <c r="Q11" i="1" s="1"/>
  <c r="L11" i="1"/>
  <c r="K11" i="1"/>
  <c r="I11" i="1"/>
  <c r="H11" i="1"/>
  <c r="G11" i="1"/>
  <c r="F11" i="1"/>
  <c r="E11" i="1"/>
  <c r="D11" i="1"/>
  <c r="C11" i="1"/>
  <c r="AV10" i="1"/>
  <c r="AW10" i="1" s="1"/>
  <c r="AT10" i="1"/>
  <c r="AQ10" i="1"/>
  <c r="AP10" i="1"/>
  <c r="AF10" i="1"/>
  <c r="AF27" i="1" s="1"/>
  <c r="AL27" i="1" s="1"/>
  <c r="AC10" i="1"/>
  <c r="AB10" i="1"/>
  <c r="Y10" i="1"/>
  <c r="X10" i="1"/>
  <c r="T10" i="1"/>
  <c r="U10" i="1" s="1"/>
  <c r="S10" i="1"/>
  <c r="R10" i="1"/>
  <c r="P10" i="1"/>
  <c r="O10" i="1"/>
  <c r="N10" i="1"/>
  <c r="L10" i="1"/>
  <c r="K10" i="1"/>
  <c r="I10" i="1"/>
  <c r="H10" i="1"/>
  <c r="G10" i="1"/>
  <c r="F10" i="1"/>
  <c r="E10" i="1"/>
  <c r="J10" i="1" s="1"/>
  <c r="D10" i="1"/>
  <c r="C10" i="1"/>
  <c r="AW9" i="1"/>
  <c r="AT9" i="1"/>
  <c r="AQ9" i="1"/>
  <c r="AP9" i="1"/>
  <c r="AL9" i="1"/>
  <c r="AC9" i="1"/>
  <c r="AB9" i="1"/>
  <c r="Y9" i="1"/>
  <c r="X9" i="1"/>
  <c r="T9" i="1"/>
  <c r="U9" i="1" s="1"/>
  <c r="S9" i="1"/>
  <c r="R9" i="1"/>
  <c r="P9" i="1"/>
  <c r="P27" i="1" s="1"/>
  <c r="O9" i="1"/>
  <c r="O27" i="1" s="1"/>
  <c r="N9" i="1"/>
  <c r="L9" i="1"/>
  <c r="L27" i="1" s="1"/>
  <c r="K9" i="1"/>
  <c r="K27" i="1" s="1"/>
  <c r="I9" i="1"/>
  <c r="H9" i="1"/>
  <c r="H27" i="1" s="1"/>
  <c r="G9" i="1"/>
  <c r="G27" i="1" s="1"/>
  <c r="F9" i="1"/>
  <c r="F27" i="1" s="1"/>
  <c r="E9" i="1"/>
  <c r="J9" i="1" s="1"/>
  <c r="D9" i="1"/>
  <c r="D27" i="1" s="1"/>
  <c r="C9" i="1"/>
  <c r="C27" i="1" s="1"/>
  <c r="M24" i="1" l="1"/>
  <c r="Q24" i="1" s="1"/>
  <c r="E27" i="1"/>
  <c r="J27" i="1" s="1"/>
  <c r="I27" i="1"/>
  <c r="M13" i="1"/>
  <c r="Q13" i="1" s="1"/>
  <c r="M14" i="1"/>
  <c r="Q14" i="1" s="1"/>
  <c r="J15" i="1"/>
  <c r="U15" i="1"/>
  <c r="J18" i="1"/>
  <c r="U18" i="1"/>
  <c r="J19" i="1"/>
  <c r="M25" i="1"/>
  <c r="Q25" i="1" s="1"/>
  <c r="AL10" i="1"/>
  <c r="M16" i="1"/>
  <c r="Q16" i="1" s="1"/>
  <c r="U16" i="1"/>
  <c r="M20" i="1"/>
  <c r="Q20" i="1" s="1"/>
  <c r="J23" i="1"/>
  <c r="U23" i="1"/>
  <c r="M26" i="1"/>
  <c r="Q26" i="1" s="1"/>
  <c r="X27" i="1"/>
  <c r="AB27" i="1"/>
  <c r="M9" i="1"/>
  <c r="M10" i="1"/>
  <c r="Q10" i="1" s="1"/>
  <c r="J12" i="1"/>
  <c r="Y27" i="1"/>
  <c r="Q9" i="1"/>
  <c r="J11" i="1"/>
  <c r="N27" i="1"/>
  <c r="AP27" i="1"/>
  <c r="AQ27" i="1"/>
  <c r="M27" i="1" l="1"/>
  <c r="Q27" i="1" s="1"/>
</calcChain>
</file>

<file path=xl/sharedStrings.xml><?xml version="1.0" encoding="utf-8"?>
<sst xmlns="http://schemas.openxmlformats.org/spreadsheetml/2006/main" count="92" uniqueCount="69">
  <si>
    <t>Додаток</t>
  </si>
  <si>
    <t>Продовження Додатка</t>
  </si>
  <si>
    <t xml:space="preserve">                                        Показники діяльності підприємств, що належать до комунальної власності міської територіальної громади за І півріччя 2022 року</t>
  </si>
  <si>
    <t>№</t>
  </si>
  <si>
    <t xml:space="preserve">Назва підприємства </t>
  </si>
  <si>
    <t>Доходи (тис. грн)</t>
  </si>
  <si>
    <t>Витрати (тис. грн)</t>
  </si>
  <si>
    <t>Фінансовий результат (тис. грн)</t>
  </si>
  <si>
    <t>Дебіторська заборгованість (тис. грн)</t>
  </si>
  <si>
    <t>Кредиторська заборгованість (тис. грн)</t>
  </si>
  <si>
    <t>Капітальні інвестиції (тис. грн)</t>
  </si>
  <si>
    <t>Витрати на оплату праці (тис. грн)</t>
  </si>
  <si>
    <t>Середньооблікова кількість працівників (осіб)</t>
  </si>
  <si>
    <t>Середньомісячна заробітна плата працівників (грн)</t>
  </si>
  <si>
    <t>Сплачені податки, збори, платежі, тис. грн</t>
  </si>
  <si>
    <t>факт
 6 міс. 2021 року</t>
  </si>
  <si>
    <t xml:space="preserve">план
6 міс. 2022 року
</t>
  </si>
  <si>
    <t>факт 
6 міс.2022 року (з ПДВ)</t>
  </si>
  <si>
    <t>у тому числі:</t>
  </si>
  <si>
    <t>Відхилення у %</t>
  </si>
  <si>
    <t>факт 
6 міс.2022 року</t>
  </si>
  <si>
    <t>факт
 6 міс.2021 року</t>
  </si>
  <si>
    <t>факт 
 6 міс 2022 року</t>
  </si>
  <si>
    <t>різниця (факт-план)</t>
  </si>
  <si>
    <t>На 01.01.2022</t>
  </si>
  <si>
    <t>На 30.06.2022</t>
  </si>
  <si>
    <t xml:space="preserve">різниця </t>
  </si>
  <si>
    <t>факт
 6 міс 2021 року</t>
  </si>
  <si>
    <t xml:space="preserve">план
6 міс.2022 року
</t>
  </si>
  <si>
    <t>факт 
6 міс. 2022 року</t>
  </si>
  <si>
    <t>факт
6 міс.2021 року</t>
  </si>
  <si>
    <t>Факт 6 міс.
 2022 року</t>
  </si>
  <si>
    <t>ПДВ</t>
  </si>
  <si>
    <t>ПДФО</t>
  </si>
  <si>
    <t>ЄСВ</t>
  </si>
  <si>
    <t>Військовий збір</t>
  </si>
  <si>
    <t>надходження від основної діяльності</t>
  </si>
  <si>
    <t xml:space="preserve">дотації з бюджету </t>
  </si>
  <si>
    <t xml:space="preserve">інші доходи  </t>
  </si>
  <si>
    <t xml:space="preserve">собівартість </t>
  </si>
  <si>
    <t>адмін. витрати</t>
  </si>
  <si>
    <t xml:space="preserve">інші витрати </t>
  </si>
  <si>
    <t>залучення кредитних коштів</t>
  </si>
  <si>
    <t>бюджетне фінансування</t>
  </si>
  <si>
    <t>за рахунок прибутку підприємства</t>
  </si>
  <si>
    <t>за рахунок амортизаційних відрахувань</t>
  </si>
  <si>
    <t>інші джерела</t>
  </si>
  <si>
    <t>від юридичних та фізичних осіб</t>
  </si>
  <si>
    <t>фінансування робіт (послуг)  з бюджету</t>
  </si>
  <si>
    <t>ЖКП №2</t>
  </si>
  <si>
    <t xml:space="preserve">ЖКП №3 </t>
  </si>
  <si>
    <t>ЖКП №7</t>
  </si>
  <si>
    <t>ДКП "Луцьктепло"</t>
  </si>
  <si>
    <t xml:space="preserve">КП "Луцькводоканал" </t>
  </si>
  <si>
    <t>КП "Луцьке підприємство електротранспорту"</t>
  </si>
  <si>
    <t>ЛСКАП "Луцькспецкомунтранс"</t>
  </si>
  <si>
    <t>КП "Луцьксвітло"</t>
  </si>
  <si>
    <t>КП "Луцький зоопарк"</t>
  </si>
  <si>
    <t>КП "Спецкомбінат КПО"</t>
  </si>
  <si>
    <t>КП "Луцький комбінат шкільного і студентського харчування"</t>
  </si>
  <si>
    <t>КП "Їдальня №26"</t>
  </si>
  <si>
    <t>КП "Ласка"</t>
  </si>
  <si>
    <t>КП "АвтоПаркСервіс"</t>
  </si>
  <si>
    <t>КП "Луцькреклама"</t>
  </si>
  <si>
    <t>КП "Парки та сквери м.Луцька"</t>
  </si>
  <si>
    <t>КП "Центр туристичної інформації та послуг"</t>
  </si>
  <si>
    <t>КП "Луцькі ринки"</t>
  </si>
  <si>
    <t>Всього:</t>
  </si>
  <si>
    <t>Дацюк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</si>
</sst>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 ;[Red]\-0.00\ "/>
    <numFmt numFmtId="165" formatCode="#,##0.0"/>
    <numFmt numFmtId="166" formatCode="0.0"/>
    <numFmt numFmtId="167" formatCode="0.000"/>
  </numFmts>
  <fonts count="18" x14ac:knownFonts="1">
    <font>
      <sz val="11"/>
      <color rgb="FF000000"/>
      <name val="Calibri"/>
      <family val="2"/>
      <charset val="1"/>
    </font>
    <font>
      <sz val="10"/>
      <name val="Arial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sz val="10"/>
      <name val="Verdana"/>
      <family val="2"/>
      <charset val="204"/>
    </font>
    <font>
      <b/>
      <sz val="11"/>
      <name val="Verdana"/>
      <family val="2"/>
      <charset val="204"/>
    </font>
    <font>
      <b/>
      <sz val="18"/>
      <name val="Times New Roman"/>
      <family val="1"/>
      <charset val="204"/>
    </font>
    <font>
      <sz val="9"/>
      <name val="Arial Cyr"/>
      <family val="2"/>
      <charset val="204"/>
    </font>
    <font>
      <sz val="9"/>
      <name val="Verdana"/>
      <family val="2"/>
      <charset val="204"/>
    </font>
    <font>
      <b/>
      <i/>
      <sz val="10"/>
      <name val="Verdana"/>
      <family val="2"/>
      <charset val="204"/>
    </font>
    <font>
      <b/>
      <sz val="10"/>
      <name val="Verdana"/>
      <family val="2"/>
      <charset val="204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164" fontId="1" fillId="0" borderId="0" xfId="1" applyNumberFormat="1"/>
    <xf numFmtId="0" fontId="2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0" xfId="1" applyFont="1" applyAlignment="1"/>
    <xf numFmtId="0" fontId="2" fillId="0" borderId="0" xfId="1" applyFont="1" applyBorder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/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/>
    <xf numFmtId="0" fontId="9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165" fontId="1" fillId="0" borderId="1" xfId="1" applyNumberFormat="1" applyBorder="1" applyAlignment="1">
      <alignment horizontal="center" vertical="center"/>
    </xf>
    <xf numFmtId="165" fontId="13" fillId="0" borderId="1" xfId="1" applyNumberFormat="1" applyFont="1" applyBorder="1" applyAlignment="1">
      <alignment horizontal="center" vertical="center"/>
    </xf>
    <xf numFmtId="165" fontId="1" fillId="0" borderId="3" xfId="1" applyNumberForma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left" vertical="center" wrapText="1"/>
    </xf>
    <xf numFmtId="165" fontId="1" fillId="0" borderId="4" xfId="1" applyNumberForma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165" fontId="15" fillId="0" borderId="3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165" fontId="14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 vertical="center" wrapText="1"/>
    </xf>
    <xf numFmtId="0" fontId="1" fillId="0" borderId="1" xfId="1" applyBorder="1"/>
    <xf numFmtId="165" fontId="13" fillId="0" borderId="4" xfId="1" applyNumberFormat="1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right" vertical="center"/>
    </xf>
    <xf numFmtId="165" fontId="16" fillId="0" borderId="1" xfId="1" applyNumberFormat="1" applyFont="1" applyBorder="1" applyAlignment="1">
      <alignment horizontal="center" vertical="center"/>
    </xf>
    <xf numFmtId="165" fontId="16" fillId="0" borderId="4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/>
    </xf>
    <xf numFmtId="165" fontId="16" fillId="0" borderId="3" xfId="1" applyNumberFormat="1" applyFont="1" applyBorder="1" applyAlignment="1">
      <alignment horizontal="center" vertical="center"/>
    </xf>
    <xf numFmtId="0" fontId="1" fillId="0" borderId="0" xfId="1" applyBorder="1"/>
    <xf numFmtId="166" fontId="1" fillId="0" borderId="0" xfId="1" applyNumberFormat="1"/>
    <xf numFmtId="3" fontId="1" fillId="0" borderId="0" xfId="1" applyNumberFormat="1"/>
    <xf numFmtId="167" fontId="1" fillId="0" borderId="0" xfId="1" applyNumberFormat="1"/>
    <xf numFmtId="165" fontId="1" fillId="0" borderId="0" xfId="1" applyNumberFormat="1"/>
    <xf numFmtId="164" fontId="12" fillId="0" borderId="1" xfId="1" applyNumberFormat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textRotation="90" wrapText="1"/>
    </xf>
    <xf numFmtId="0" fontId="11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1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textRotation="90" wrapText="1"/>
    </xf>
    <xf numFmtId="0" fontId="10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left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8\Public19\Ekonomika\&#1042;&#1110;&#1076;&#1076;&#1110;&#1083;%20&#1045;&#1050;&#1054;&#1053;&#1054;&#1052;&#1030;&#1063;&#1053;&#1054;&#1043;&#1054;%20&#1056;&#1054;&#1047;&#1042;&#1048;&#1058;&#1050;&#1059;\&#1050;&#1054;&#1052;&#1059;&#1053;&#1040;&#1051;&#1068;&#1053;&#1030;%20&#1055;&#1030;&#1044;&#1055;&#1056;&#1048;&#1028;&#1052;&#1057;&#1058;&#1042;&#1040;\&#1060;&#1110;&#1085;&#1072;&#1085;&#1089;&#1086;&#1074;&#1110;%20&#1047;&#1042;&#1030;&#1058;&#1048;\2022\6%20&#1084;&#1110;&#1089;&#1103;&#1094;&#1110;&#1074;\&#1055;&#1086;&#1082;&#1072;&#1079;&#1085;&#1080;&#1082;&#1080;%206%20&#1084;&#1110;&#1089;&#1103;&#1094;&#1110;&#1074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і показники"/>
      <sheetName val="ЖКП №2"/>
      <sheetName val="ЖКП №3 "/>
      <sheetName val="ЖКП №7"/>
      <sheetName val="Луцьктепло"/>
      <sheetName val="Луцькводоканал"/>
      <sheetName val="ЛПЕ"/>
      <sheetName val="Луцькспецкомунтранс"/>
      <sheetName val="Луцьксвітло"/>
      <sheetName val="Зоопарк"/>
      <sheetName val="Спецкомбінат"/>
      <sheetName val="ЛКШіСХ"/>
      <sheetName val="Їдальня"/>
      <sheetName val="КП &quot;Ласка&quot;"/>
      <sheetName val="АвтоПарк"/>
      <sheetName val="Луцькреклама"/>
      <sheetName val="Парки"/>
      <sheetName val="ЦТІтаП"/>
      <sheetName val="Луцькі ринки"/>
    </sheetNames>
    <sheetDataSet>
      <sheetData sheetId="0"/>
      <sheetData sheetId="1">
        <row r="14">
          <cell r="C14">
            <v>8767.9</v>
          </cell>
          <cell r="D14">
            <v>9680</v>
          </cell>
          <cell r="E14">
            <v>8504.7999999999993</v>
          </cell>
        </row>
        <row r="15">
          <cell r="E15">
            <v>8110.4</v>
          </cell>
        </row>
        <row r="16">
          <cell r="E16">
            <v>394.4</v>
          </cell>
        </row>
        <row r="17">
          <cell r="E17">
            <v>0</v>
          </cell>
        </row>
        <row r="18">
          <cell r="C18">
            <v>79.8</v>
          </cell>
          <cell r="D18">
            <v>80</v>
          </cell>
          <cell r="E18">
            <v>24.8</v>
          </cell>
        </row>
        <row r="20">
          <cell r="C20">
            <v>61.8</v>
          </cell>
          <cell r="D20">
            <v>48</v>
          </cell>
          <cell r="E20">
            <v>21.2</v>
          </cell>
        </row>
        <row r="22">
          <cell r="C22">
            <v>567.79999999999995</v>
          </cell>
          <cell r="D22">
            <v>131</v>
          </cell>
          <cell r="E22">
            <v>16.2</v>
          </cell>
        </row>
        <row r="28">
          <cell r="E28">
            <v>5151.7</v>
          </cell>
        </row>
        <row r="29">
          <cell r="E29">
            <v>1322.5</v>
          </cell>
        </row>
        <row r="40">
          <cell r="E40">
            <v>194</v>
          </cell>
        </row>
        <row r="43">
          <cell r="C43">
            <v>8151.9</v>
          </cell>
          <cell r="D43">
            <v>8279.5</v>
          </cell>
        </row>
        <row r="45">
          <cell r="E45">
            <v>489.400000000001</v>
          </cell>
        </row>
        <row r="49">
          <cell r="C49">
            <v>-254.150000000001</v>
          </cell>
          <cell r="D49">
            <v>3</v>
          </cell>
        </row>
      </sheetData>
      <sheetData sheetId="2">
        <row r="14">
          <cell r="C14">
            <v>11067.6</v>
          </cell>
          <cell r="D14">
            <v>9895</v>
          </cell>
          <cell r="E14">
            <v>8800.2000000000007</v>
          </cell>
        </row>
        <row r="15">
          <cell r="E15">
            <v>8472.2000000000007</v>
          </cell>
        </row>
        <row r="16">
          <cell r="E16">
            <v>278.60000000000002</v>
          </cell>
        </row>
        <row r="17">
          <cell r="E17">
            <v>49.4</v>
          </cell>
        </row>
        <row r="18">
          <cell r="C18">
            <v>151.6</v>
          </cell>
          <cell r="D18">
            <v>90</v>
          </cell>
          <cell r="E18">
            <v>25.5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30.6</v>
          </cell>
          <cell r="D20">
            <v>25</v>
          </cell>
          <cell r="E20">
            <v>44.1</v>
          </cell>
        </row>
        <row r="21">
          <cell r="C21">
            <v>129.1</v>
          </cell>
          <cell r="D21">
            <v>0</v>
          </cell>
          <cell r="E21">
            <v>0</v>
          </cell>
        </row>
        <row r="22">
          <cell r="C22">
            <v>424.4</v>
          </cell>
          <cell r="D22">
            <v>380</v>
          </cell>
          <cell r="E22">
            <v>257.2</v>
          </cell>
        </row>
        <row r="28">
          <cell r="E28">
            <v>5656.5</v>
          </cell>
        </row>
        <row r="29">
          <cell r="E29">
            <v>1480</v>
          </cell>
        </row>
        <row r="39">
          <cell r="E39">
            <v>0</v>
          </cell>
        </row>
        <row r="40">
          <cell r="E40">
            <v>243.5</v>
          </cell>
        </row>
        <row r="41">
          <cell r="E41">
            <v>0</v>
          </cell>
        </row>
        <row r="42">
          <cell r="E42">
            <v>0.3</v>
          </cell>
        </row>
        <row r="43">
          <cell r="C43">
            <v>10186.6</v>
          </cell>
          <cell r="D43">
            <v>8531.4</v>
          </cell>
        </row>
        <row r="45">
          <cell r="E45">
            <v>225.50000000000199</v>
          </cell>
        </row>
        <row r="49">
          <cell r="D49">
            <v>128.6</v>
          </cell>
        </row>
      </sheetData>
      <sheetData sheetId="3">
        <row r="14">
          <cell r="C14">
            <v>8498</v>
          </cell>
          <cell r="D14">
            <v>7380</v>
          </cell>
          <cell r="E14">
            <v>7384</v>
          </cell>
        </row>
        <row r="15">
          <cell r="E15">
            <v>7132</v>
          </cell>
        </row>
        <row r="16">
          <cell r="E16">
            <v>252</v>
          </cell>
        </row>
        <row r="17">
          <cell r="E17">
            <v>0</v>
          </cell>
        </row>
        <row r="18">
          <cell r="C18">
            <v>143.30000000000001</v>
          </cell>
          <cell r="D18">
            <v>60</v>
          </cell>
          <cell r="E18">
            <v>23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162</v>
          </cell>
          <cell r="D22">
            <v>100</v>
          </cell>
          <cell r="E22">
            <v>98</v>
          </cell>
        </row>
        <row r="28">
          <cell r="E28">
            <v>4760</v>
          </cell>
        </row>
        <row r="29">
          <cell r="E29">
            <v>1396</v>
          </cell>
        </row>
        <row r="39">
          <cell r="E39">
            <v>0</v>
          </cell>
        </row>
        <row r="40">
          <cell r="E40">
            <v>75</v>
          </cell>
        </row>
        <row r="41">
          <cell r="E41">
            <v>0</v>
          </cell>
        </row>
        <row r="42">
          <cell r="E42">
            <v>0</v>
          </cell>
        </row>
        <row r="43">
          <cell r="C43">
            <v>6596</v>
          </cell>
          <cell r="D43">
            <v>6278</v>
          </cell>
        </row>
        <row r="45">
          <cell r="E45">
            <v>26</v>
          </cell>
        </row>
        <row r="49">
          <cell r="C49">
            <v>740.29999999999905</v>
          </cell>
          <cell r="D49">
            <v>6</v>
          </cell>
        </row>
      </sheetData>
      <sheetData sheetId="4">
        <row r="14">
          <cell r="C14">
            <v>474519.50599199999</v>
          </cell>
          <cell r="D14">
            <v>656757.56813068304</v>
          </cell>
          <cell r="E14">
            <v>501084.96</v>
          </cell>
        </row>
        <row r="15">
          <cell r="E15">
            <v>378810.96</v>
          </cell>
        </row>
        <row r="16">
          <cell r="E16">
            <v>122274</v>
          </cell>
        </row>
        <row r="17"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3220</v>
          </cell>
          <cell r="D19">
            <v>36093</v>
          </cell>
          <cell r="E19">
            <v>2070</v>
          </cell>
        </row>
        <row r="20">
          <cell r="C20">
            <v>129.80000000000001</v>
          </cell>
          <cell r="D20">
            <v>131.10499999999999</v>
          </cell>
          <cell r="E20">
            <v>157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21848</v>
          </cell>
          <cell r="D22">
            <v>15280.565420000001</v>
          </cell>
          <cell r="E22">
            <v>54288.4</v>
          </cell>
        </row>
        <row r="28">
          <cell r="E28">
            <v>405514.35700000002</v>
          </cell>
        </row>
        <row r="29">
          <cell r="E29">
            <v>11837.890230000001</v>
          </cell>
        </row>
        <row r="39">
          <cell r="E39">
            <v>0</v>
          </cell>
        </row>
        <row r="40">
          <cell r="E40">
            <v>4565.88861</v>
          </cell>
        </row>
        <row r="41">
          <cell r="E41">
            <v>1868.39896</v>
          </cell>
        </row>
        <row r="42">
          <cell r="E42">
            <v>16116.8614</v>
          </cell>
        </row>
        <row r="46">
          <cell r="C46">
            <v>484550.90693</v>
          </cell>
          <cell r="D46">
            <v>593685.86298911297</v>
          </cell>
        </row>
        <row r="48">
          <cell r="E48">
            <v>32143.037133333299</v>
          </cell>
        </row>
        <row r="52">
          <cell r="D52">
            <v>2915.65802534472</v>
          </cell>
        </row>
      </sheetData>
      <sheetData sheetId="5">
        <row r="14">
          <cell r="C14">
            <v>123166.3</v>
          </cell>
          <cell r="D14">
            <v>165654.29999999999</v>
          </cell>
          <cell r="E14">
            <v>129850.4</v>
          </cell>
        </row>
        <row r="15">
          <cell r="E15">
            <v>92692.5</v>
          </cell>
        </row>
        <row r="16">
          <cell r="E16">
            <v>37157.9</v>
          </cell>
        </row>
        <row r="17"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3162.5</v>
          </cell>
          <cell r="D19">
            <v>625</v>
          </cell>
          <cell r="E19">
            <v>400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16672.599999999999</v>
          </cell>
          <cell r="D22">
            <v>17411.099999999999</v>
          </cell>
          <cell r="E22">
            <v>28744.5</v>
          </cell>
        </row>
        <row r="28">
          <cell r="E28">
            <v>118009</v>
          </cell>
        </row>
        <row r="29">
          <cell r="E29">
            <v>7373</v>
          </cell>
        </row>
        <row r="39">
          <cell r="E39">
            <v>9212</v>
          </cell>
        </row>
        <row r="40">
          <cell r="E40">
            <v>2582</v>
          </cell>
        </row>
        <row r="41">
          <cell r="E41">
            <v>330</v>
          </cell>
        </row>
        <row r="42">
          <cell r="E42">
            <v>316</v>
          </cell>
        </row>
        <row r="43">
          <cell r="C43">
            <v>112529</v>
          </cell>
          <cell r="D43">
            <v>150169.9</v>
          </cell>
        </row>
        <row r="49">
          <cell r="C49">
            <v>7849</v>
          </cell>
          <cell r="D49">
            <v>3809.6000000000299</v>
          </cell>
        </row>
      </sheetData>
      <sheetData sheetId="6">
        <row r="14">
          <cell r="C14">
            <v>50721</v>
          </cell>
          <cell r="D14">
            <v>48249.3</v>
          </cell>
          <cell r="E14">
            <v>42891.6</v>
          </cell>
        </row>
        <row r="15">
          <cell r="E15">
            <v>14215.2</v>
          </cell>
        </row>
        <row r="16">
          <cell r="E16">
            <v>1499.6</v>
          </cell>
        </row>
        <row r="17">
          <cell r="E17">
            <v>27176.799999999999</v>
          </cell>
        </row>
        <row r="18">
          <cell r="C18">
            <v>500</v>
          </cell>
          <cell r="D18">
            <v>0</v>
          </cell>
        </row>
        <row r="19">
          <cell r="D19">
            <v>0</v>
          </cell>
          <cell r="E19">
            <v>14992</v>
          </cell>
        </row>
        <row r="20">
          <cell r="C20">
            <v>30.6</v>
          </cell>
          <cell r="D20">
            <v>31</v>
          </cell>
          <cell r="E20">
            <v>34.6</v>
          </cell>
        </row>
        <row r="21">
          <cell r="D21">
            <v>0</v>
          </cell>
        </row>
        <row r="22">
          <cell r="C22">
            <v>160.80000000000001</v>
          </cell>
          <cell r="D22">
            <v>60</v>
          </cell>
          <cell r="E22">
            <v>131</v>
          </cell>
        </row>
        <row r="28">
          <cell r="E28">
            <v>42229.2</v>
          </cell>
        </row>
        <row r="29">
          <cell r="E29">
            <v>2915.2</v>
          </cell>
        </row>
        <row r="39">
          <cell r="E39">
            <v>702.8</v>
          </cell>
        </row>
        <row r="40">
          <cell r="E40">
            <v>1611.9</v>
          </cell>
        </row>
        <row r="41">
          <cell r="E41">
            <v>0</v>
          </cell>
        </row>
        <row r="42">
          <cell r="E42">
            <v>770.5</v>
          </cell>
        </row>
        <row r="43">
          <cell r="C43">
            <v>51973.1</v>
          </cell>
          <cell r="D43">
            <v>61225.9</v>
          </cell>
        </row>
        <row r="45">
          <cell r="E45">
            <v>9583.4</v>
          </cell>
        </row>
        <row r="49">
          <cell r="C49">
            <v>-884.5</v>
          </cell>
          <cell r="D49">
            <v>-13250.9</v>
          </cell>
        </row>
      </sheetData>
      <sheetData sheetId="7">
        <row r="14">
          <cell r="C14">
            <v>36397.1</v>
          </cell>
          <cell r="D14">
            <v>58943.8</v>
          </cell>
          <cell r="E14">
            <v>55418.9</v>
          </cell>
        </row>
        <row r="15">
          <cell r="E15">
            <v>33487.800000000003</v>
          </cell>
        </row>
        <row r="16">
          <cell r="E16">
            <v>11966.1</v>
          </cell>
        </row>
        <row r="17">
          <cell r="E17">
            <v>9965</v>
          </cell>
        </row>
        <row r="19">
          <cell r="C19">
            <v>4350.1000000000004</v>
          </cell>
          <cell r="D19">
            <v>4600</v>
          </cell>
          <cell r="E19">
            <v>2162</v>
          </cell>
        </row>
        <row r="21">
          <cell r="C21">
            <v>6.5</v>
          </cell>
          <cell r="E21">
            <v>1.6</v>
          </cell>
        </row>
        <row r="22">
          <cell r="C22">
            <v>1614.4</v>
          </cell>
          <cell r="D22">
            <v>2100</v>
          </cell>
          <cell r="E22">
            <v>1695.7</v>
          </cell>
        </row>
        <row r="28">
          <cell r="E28">
            <v>40899.199999999997</v>
          </cell>
        </row>
        <row r="29">
          <cell r="E29">
            <v>3895.1</v>
          </cell>
        </row>
        <row r="39">
          <cell r="E39">
            <v>1285.7</v>
          </cell>
        </row>
        <row r="40">
          <cell r="E40">
            <v>899.5</v>
          </cell>
        </row>
        <row r="41">
          <cell r="E41">
            <v>72.5</v>
          </cell>
        </row>
        <row r="43">
          <cell r="C43">
            <v>39793.1</v>
          </cell>
          <cell r="D43">
            <v>55787.3</v>
          </cell>
        </row>
        <row r="45">
          <cell r="E45">
            <v>7460.50000000001</v>
          </cell>
        </row>
        <row r="49">
          <cell r="C49">
            <v>-3701.8</v>
          </cell>
          <cell r="D49">
            <v>-1084.0999999999999</v>
          </cell>
        </row>
      </sheetData>
      <sheetData sheetId="8">
        <row r="14">
          <cell r="C14">
            <v>13936</v>
          </cell>
          <cell r="D14">
            <v>17794</v>
          </cell>
          <cell r="E14">
            <v>16042.2</v>
          </cell>
        </row>
        <row r="16">
          <cell r="E16">
            <v>1169.3</v>
          </cell>
        </row>
        <row r="17">
          <cell r="E17">
            <v>14872.9</v>
          </cell>
        </row>
        <row r="21">
          <cell r="C21">
            <v>7</v>
          </cell>
        </row>
        <row r="22">
          <cell r="C22">
            <v>1422</v>
          </cell>
          <cell r="D22">
            <v>1520</v>
          </cell>
          <cell r="E22">
            <v>4027</v>
          </cell>
        </row>
        <row r="28">
          <cell r="E28">
            <v>16401</v>
          </cell>
        </row>
        <row r="29">
          <cell r="E29">
            <v>1600</v>
          </cell>
        </row>
        <row r="40">
          <cell r="E40">
            <v>75</v>
          </cell>
        </row>
        <row r="43">
          <cell r="C43">
            <v>13905</v>
          </cell>
          <cell r="D43">
            <v>17028</v>
          </cell>
        </row>
        <row r="45">
          <cell r="E45">
            <v>12.999999999996399</v>
          </cell>
        </row>
        <row r="49">
          <cell r="C49">
            <v>-234</v>
          </cell>
          <cell r="D49">
            <v>22</v>
          </cell>
        </row>
      </sheetData>
      <sheetData sheetId="9">
        <row r="14">
          <cell r="E14">
            <v>1482.3</v>
          </cell>
        </row>
        <row r="15">
          <cell r="E15">
            <v>1482.3</v>
          </cell>
        </row>
        <row r="19">
          <cell r="E19">
            <v>5639.8</v>
          </cell>
        </row>
        <row r="21">
          <cell r="E21">
            <v>0.1</v>
          </cell>
        </row>
        <row r="22">
          <cell r="E22">
            <v>664.3</v>
          </cell>
        </row>
        <row r="26">
          <cell r="C26">
            <v>6200.9</v>
          </cell>
          <cell r="D26">
            <v>7721.6</v>
          </cell>
        </row>
        <row r="28">
          <cell r="E28">
            <v>4463.7</v>
          </cell>
        </row>
        <row r="29">
          <cell r="E29">
            <v>1475.3</v>
          </cell>
        </row>
        <row r="40">
          <cell r="E40">
            <v>1470.4</v>
          </cell>
        </row>
        <row r="42">
          <cell r="E42">
            <v>0.1</v>
          </cell>
        </row>
        <row r="43">
          <cell r="C43">
            <v>5936.5</v>
          </cell>
          <cell r="D43">
            <v>7421.6</v>
          </cell>
        </row>
        <row r="45">
          <cell r="E45">
            <v>278.70000000000101</v>
          </cell>
        </row>
        <row r="49">
          <cell r="C49">
            <v>264.39999999999998</v>
          </cell>
          <cell r="D49">
            <v>300.00000000000102</v>
          </cell>
        </row>
      </sheetData>
      <sheetData sheetId="10">
        <row r="14">
          <cell r="C14">
            <v>4323</v>
          </cell>
          <cell r="D14">
            <v>3680</v>
          </cell>
          <cell r="E14">
            <v>5173</v>
          </cell>
        </row>
        <row r="15">
          <cell r="E15">
            <v>4406</v>
          </cell>
        </row>
        <row r="16">
          <cell r="E16">
            <v>675</v>
          </cell>
        </row>
        <row r="17">
          <cell r="E17">
            <v>92</v>
          </cell>
        </row>
        <row r="19">
          <cell r="C19">
            <v>3500</v>
          </cell>
          <cell r="D19">
            <v>3600</v>
          </cell>
          <cell r="E19">
            <v>3619</v>
          </cell>
        </row>
        <row r="20">
          <cell r="C20">
            <v>95</v>
          </cell>
          <cell r="D20">
            <v>102</v>
          </cell>
          <cell r="E20">
            <v>88</v>
          </cell>
        </row>
        <row r="22">
          <cell r="C22">
            <v>218</v>
          </cell>
          <cell r="D22">
            <v>240</v>
          </cell>
          <cell r="E22">
            <v>281</v>
          </cell>
        </row>
        <row r="28">
          <cell r="E28">
            <v>7239</v>
          </cell>
        </row>
        <row r="29">
          <cell r="E29">
            <v>1263</v>
          </cell>
        </row>
        <row r="39">
          <cell r="E39">
            <v>413</v>
          </cell>
        </row>
        <row r="40">
          <cell r="E40">
            <v>42</v>
          </cell>
        </row>
        <row r="43">
          <cell r="C43">
            <v>7881</v>
          </cell>
          <cell r="D43">
            <v>7372</v>
          </cell>
        </row>
        <row r="45">
          <cell r="C45">
            <v>7</v>
          </cell>
          <cell r="D45">
            <v>10</v>
          </cell>
          <cell r="E45">
            <v>1</v>
          </cell>
        </row>
      </sheetData>
      <sheetData sheetId="11">
        <row r="14">
          <cell r="C14">
            <v>28146</v>
          </cell>
          <cell r="D14">
            <v>35564</v>
          </cell>
          <cell r="E14">
            <v>20067</v>
          </cell>
        </row>
        <row r="15">
          <cell r="E15">
            <v>10185</v>
          </cell>
        </row>
        <row r="16">
          <cell r="E16">
            <v>9882</v>
          </cell>
        </row>
        <row r="20">
          <cell r="C20">
            <v>106</v>
          </cell>
          <cell r="D20">
            <v>106</v>
          </cell>
          <cell r="E20">
            <v>115</v>
          </cell>
        </row>
        <row r="22">
          <cell r="C22">
            <v>6</v>
          </cell>
          <cell r="E22">
            <v>276</v>
          </cell>
        </row>
        <row r="28">
          <cell r="E28">
            <v>16724</v>
          </cell>
        </row>
        <row r="29">
          <cell r="E29">
            <v>1747</v>
          </cell>
        </row>
        <row r="39">
          <cell r="E39">
            <v>1176</v>
          </cell>
        </row>
        <row r="40">
          <cell r="E40">
            <v>360</v>
          </cell>
        </row>
        <row r="43">
          <cell r="C43">
            <v>26836</v>
          </cell>
          <cell r="D43">
            <v>33992</v>
          </cell>
        </row>
        <row r="45">
          <cell r="C45">
            <v>270</v>
          </cell>
          <cell r="D45">
            <v>244</v>
          </cell>
          <cell r="E45">
            <v>0</v>
          </cell>
        </row>
      </sheetData>
      <sheetData sheetId="12">
        <row r="14">
          <cell r="C14">
            <v>1053</v>
          </cell>
          <cell r="D14">
            <v>1518</v>
          </cell>
          <cell r="E14">
            <v>1320</v>
          </cell>
        </row>
        <row r="15">
          <cell r="E15">
            <v>1320</v>
          </cell>
        </row>
        <row r="28">
          <cell r="E28">
            <v>477</v>
          </cell>
        </row>
        <row r="29">
          <cell r="E29">
            <v>258</v>
          </cell>
        </row>
        <row r="39">
          <cell r="E39">
            <v>398</v>
          </cell>
        </row>
        <row r="40">
          <cell r="E40">
            <v>14</v>
          </cell>
        </row>
        <row r="43">
          <cell r="C43">
            <v>866.2</v>
          </cell>
          <cell r="D43">
            <v>1252</v>
          </cell>
        </row>
        <row r="45">
          <cell r="C45">
            <v>11.1999999999999</v>
          </cell>
          <cell r="D45">
            <v>13</v>
          </cell>
          <cell r="E45">
            <v>-47</v>
          </cell>
        </row>
      </sheetData>
      <sheetData sheetId="13">
        <row r="14">
          <cell r="E14">
            <v>84.1</v>
          </cell>
        </row>
        <row r="15">
          <cell r="E15">
            <v>76.3</v>
          </cell>
        </row>
        <row r="16">
          <cell r="E16">
            <v>7.8</v>
          </cell>
        </row>
        <row r="19">
          <cell r="E19">
            <v>2594.4</v>
          </cell>
        </row>
        <row r="22">
          <cell r="E22">
            <v>94.4</v>
          </cell>
        </row>
        <row r="26">
          <cell r="C26">
            <v>2399.9</v>
          </cell>
          <cell r="D26">
            <v>2724</v>
          </cell>
        </row>
        <row r="28">
          <cell r="E28">
            <v>2210.6999999999998</v>
          </cell>
        </row>
        <row r="29">
          <cell r="E29">
            <v>549.9</v>
          </cell>
        </row>
        <row r="40">
          <cell r="E40">
            <v>70.099999999999994</v>
          </cell>
        </row>
        <row r="43">
          <cell r="C43">
            <v>2447.1</v>
          </cell>
          <cell r="D43">
            <v>2879.6</v>
          </cell>
        </row>
        <row r="45">
          <cell r="C45">
            <v>-47.199999999999797</v>
          </cell>
          <cell r="D45">
            <v>-155.6</v>
          </cell>
          <cell r="E45">
            <v>-57.799999999999699</v>
          </cell>
        </row>
      </sheetData>
      <sheetData sheetId="14">
        <row r="14">
          <cell r="C14">
            <v>739.7</v>
          </cell>
          <cell r="D14">
            <v>2163</v>
          </cell>
          <cell r="E14">
            <v>809</v>
          </cell>
        </row>
        <row r="15">
          <cell r="E15">
            <v>809</v>
          </cell>
        </row>
        <row r="28">
          <cell r="E28">
            <v>382.2</v>
          </cell>
        </row>
        <row r="29">
          <cell r="E29">
            <v>370.9</v>
          </cell>
        </row>
        <row r="40">
          <cell r="E40">
            <v>108.7</v>
          </cell>
        </row>
        <row r="42">
          <cell r="E42">
            <v>0</v>
          </cell>
        </row>
        <row r="43">
          <cell r="C43">
            <v>572.79999999999995</v>
          </cell>
          <cell r="D43">
            <v>1683.1</v>
          </cell>
        </row>
        <row r="45">
          <cell r="C45">
            <v>9.9999999999909106E-2</v>
          </cell>
          <cell r="D45">
            <v>119.3</v>
          </cell>
          <cell r="E45">
            <v>-245.5</v>
          </cell>
        </row>
      </sheetData>
      <sheetData sheetId="15">
        <row r="14">
          <cell r="C14">
            <v>8917</v>
          </cell>
          <cell r="D14">
            <v>8365</v>
          </cell>
          <cell r="E14">
            <v>7035.3</v>
          </cell>
        </row>
        <row r="15">
          <cell r="E15">
            <v>948.5</v>
          </cell>
        </row>
        <row r="16">
          <cell r="E16">
            <v>6086.8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1646.9</v>
          </cell>
          <cell r="E19">
            <v>975.8</v>
          </cell>
        </row>
        <row r="20">
          <cell r="C20">
            <v>511.8</v>
          </cell>
          <cell r="D20">
            <v>628.79999999999995</v>
          </cell>
          <cell r="E20">
            <v>655.6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5.6</v>
          </cell>
          <cell r="D22">
            <v>0</v>
          </cell>
          <cell r="E22">
            <v>12.1</v>
          </cell>
        </row>
        <row r="28">
          <cell r="E28">
            <v>0</v>
          </cell>
        </row>
        <row r="29">
          <cell r="E29">
            <v>880.9</v>
          </cell>
        </row>
        <row r="39">
          <cell r="E39">
            <v>329.1</v>
          </cell>
        </row>
        <row r="40">
          <cell r="E40">
            <v>6277.8</v>
          </cell>
        </row>
        <row r="41">
          <cell r="E41">
            <v>0</v>
          </cell>
        </row>
        <row r="42">
          <cell r="E42">
            <v>229.9</v>
          </cell>
        </row>
        <row r="43">
          <cell r="C43">
            <v>7812.6</v>
          </cell>
          <cell r="D43">
            <v>9130.9</v>
          </cell>
        </row>
        <row r="45">
          <cell r="C45">
            <v>49.400000000000503</v>
          </cell>
          <cell r="D45">
            <v>10.899999999999601</v>
          </cell>
          <cell r="E45">
            <v>125.900000000001</v>
          </cell>
        </row>
      </sheetData>
      <sheetData sheetId="16">
        <row r="14">
          <cell r="C14">
            <v>3840.9</v>
          </cell>
          <cell r="D14">
            <v>4022.8</v>
          </cell>
          <cell r="E14">
            <v>4425.7</v>
          </cell>
        </row>
        <row r="15">
          <cell r="E15">
            <v>54.3</v>
          </cell>
        </row>
        <row r="16">
          <cell r="E16">
            <v>331.4</v>
          </cell>
        </row>
        <row r="17">
          <cell r="E17">
            <v>4040</v>
          </cell>
        </row>
        <row r="19">
          <cell r="C19">
            <v>2461.4</v>
          </cell>
          <cell r="D19">
            <v>4100.2</v>
          </cell>
          <cell r="E19">
            <v>3369.6</v>
          </cell>
        </row>
        <row r="20">
          <cell r="C20">
            <v>5.2</v>
          </cell>
          <cell r="D20">
            <v>5.4</v>
          </cell>
          <cell r="E20">
            <v>5.8</v>
          </cell>
        </row>
        <row r="22">
          <cell r="C22">
            <v>459.3</v>
          </cell>
          <cell r="E22">
            <v>249.7</v>
          </cell>
        </row>
        <row r="28">
          <cell r="E28">
            <v>6602.3</v>
          </cell>
        </row>
        <row r="29">
          <cell r="E29">
            <v>833.4</v>
          </cell>
        </row>
        <row r="40">
          <cell r="E40">
            <v>318</v>
          </cell>
        </row>
        <row r="43">
          <cell r="C43">
            <v>6786.6</v>
          </cell>
          <cell r="D43">
            <v>7453.7</v>
          </cell>
        </row>
        <row r="45">
          <cell r="D45">
            <v>4.1999999999998199</v>
          </cell>
          <cell r="E45">
            <v>-440.50000000000199</v>
          </cell>
        </row>
      </sheetData>
      <sheetData sheetId="17">
        <row r="14">
          <cell r="C14">
            <v>110.1</v>
          </cell>
          <cell r="D14">
            <v>140</v>
          </cell>
          <cell r="E14">
            <v>108.6</v>
          </cell>
        </row>
        <row r="15">
          <cell r="E15">
            <v>99.1</v>
          </cell>
        </row>
        <row r="16">
          <cell r="E16">
            <v>9.5</v>
          </cell>
        </row>
        <row r="19">
          <cell r="C19">
            <v>573.5</v>
          </cell>
          <cell r="D19">
            <v>676.05</v>
          </cell>
          <cell r="E19">
            <v>371.3</v>
          </cell>
        </row>
        <row r="21">
          <cell r="D21">
            <v>50</v>
          </cell>
        </row>
        <row r="22">
          <cell r="E22">
            <v>0</v>
          </cell>
        </row>
        <row r="28">
          <cell r="E28">
            <v>66.3</v>
          </cell>
        </row>
        <row r="29">
          <cell r="E29">
            <v>357.6</v>
          </cell>
        </row>
        <row r="40">
          <cell r="E40">
            <v>4.3</v>
          </cell>
        </row>
        <row r="42">
          <cell r="E42">
            <v>30.7</v>
          </cell>
        </row>
        <row r="43">
          <cell r="C43">
            <v>634.79999999999995</v>
          </cell>
          <cell r="D43">
            <v>826</v>
          </cell>
        </row>
        <row r="45">
          <cell r="C45">
            <v>48.8</v>
          </cell>
          <cell r="D45">
            <v>40.049999999999997</v>
          </cell>
          <cell r="E45">
            <v>21</v>
          </cell>
        </row>
      </sheetData>
      <sheetData sheetId="18">
        <row r="14">
          <cell r="C14">
            <v>919.4</v>
          </cell>
          <cell r="D14">
            <v>1088.8</v>
          </cell>
          <cell r="E14">
            <v>1107.9000000000001</v>
          </cell>
        </row>
        <row r="15">
          <cell r="E15">
            <v>1107.9000000000001</v>
          </cell>
        </row>
        <row r="21">
          <cell r="C21">
            <v>242.9</v>
          </cell>
          <cell r="D21">
            <v>469.1</v>
          </cell>
          <cell r="E21">
            <v>275.7</v>
          </cell>
        </row>
        <row r="22">
          <cell r="E22">
            <v>55.5</v>
          </cell>
        </row>
        <row r="28">
          <cell r="E28">
            <v>534.29999999999995</v>
          </cell>
        </row>
        <row r="29">
          <cell r="E29">
            <v>510.5</v>
          </cell>
        </row>
        <row r="40">
          <cell r="E40">
            <v>1.3</v>
          </cell>
        </row>
        <row r="43">
          <cell r="C43">
            <v>914.8</v>
          </cell>
          <cell r="D43">
            <v>1220.2</v>
          </cell>
        </row>
        <row r="45">
          <cell r="C45">
            <v>53.8</v>
          </cell>
          <cell r="D45">
            <v>78.100000000000406</v>
          </cell>
          <cell r="E45">
            <v>162.4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view="pageBreakPreview" topLeftCell="AJ22" zoomScale="90" zoomScaleNormal="90" zoomScalePageLayoutView="90" workbookViewId="0">
      <selection activeCell="AN30" sqref="AN30"/>
    </sheetView>
  </sheetViews>
  <sheetFormatPr defaultColWidth="8.7109375" defaultRowHeight="15" x14ac:dyDescent="0.25"/>
  <cols>
    <col min="1" max="1" width="3.140625" style="1" customWidth="1"/>
    <col min="2" max="2" width="33.42578125" style="2" customWidth="1"/>
    <col min="3" max="3" width="10.7109375" style="2" customWidth="1"/>
    <col min="4" max="4" width="12.85546875" style="1" customWidth="1"/>
    <col min="5" max="5" width="11.7109375" style="2" customWidth="1"/>
    <col min="6" max="6" width="14.140625" style="2" customWidth="1"/>
    <col min="7" max="7" width="13.85546875" style="2" customWidth="1"/>
    <col min="8" max="8" width="10.85546875" style="3" customWidth="1"/>
    <col min="9" max="9" width="8.7109375" style="2"/>
    <col min="10" max="10" width="11.140625" style="2" customWidth="1"/>
    <col min="11" max="11" width="11" style="2" customWidth="1"/>
    <col min="12" max="12" width="12.5703125" style="2" customWidth="1"/>
    <col min="13" max="13" width="11.85546875" style="2" customWidth="1"/>
    <col min="14" max="14" width="14.140625" style="2" customWidth="1"/>
    <col min="15" max="15" width="11.28515625" style="2" customWidth="1"/>
    <col min="16" max="16" width="9.5703125" style="2" customWidth="1"/>
    <col min="17" max="17" width="12.42578125" style="2" customWidth="1"/>
    <col min="18" max="18" width="11.85546875" style="2" customWidth="1"/>
    <col min="19" max="19" width="12.5703125" style="2" customWidth="1"/>
    <col min="20" max="20" width="12.140625" style="2" customWidth="1"/>
    <col min="21" max="21" width="13.5703125" style="2" customWidth="1"/>
    <col min="22" max="22" width="13.7109375" style="2" customWidth="1"/>
    <col min="23" max="23" width="15.7109375" style="2" customWidth="1"/>
    <col min="24" max="24" width="12.140625" style="2" customWidth="1"/>
    <col min="25" max="25" width="10" style="2" customWidth="1"/>
    <col min="26" max="26" width="12.42578125" style="2" customWidth="1"/>
    <col min="27" max="27" width="14.5703125" style="2" customWidth="1"/>
    <col min="28" max="28" width="12.140625" style="2" customWidth="1"/>
    <col min="29" max="29" width="10" style="2" customWidth="1"/>
    <col min="30" max="30" width="14.7109375" style="2" customWidth="1"/>
    <col min="31" max="31" width="16.85546875" style="2" customWidth="1"/>
    <col min="32" max="32" width="14.42578125" style="2" customWidth="1"/>
    <col min="33" max="34" width="10.140625" style="2" customWidth="1"/>
    <col min="35" max="35" width="10.85546875" style="2" customWidth="1"/>
    <col min="36" max="36" width="12.140625" style="2" customWidth="1"/>
    <col min="37" max="37" width="9.7109375" style="2" customWidth="1"/>
    <col min="38" max="38" width="12.42578125" style="2" customWidth="1"/>
    <col min="39" max="39" width="10.5703125" style="2" customWidth="1"/>
    <col min="40" max="41" width="11.7109375" style="2" customWidth="1"/>
    <col min="42" max="42" width="9.140625" style="2" customWidth="1"/>
    <col min="43" max="43" width="16.140625" style="2" customWidth="1"/>
    <col min="44" max="44" width="13.7109375" style="2" customWidth="1"/>
    <col min="45" max="45" width="15.28515625" style="2" customWidth="1"/>
    <col min="46" max="46" width="7.28515625" style="2" customWidth="1"/>
    <col min="47" max="47" width="13.5703125" style="2" customWidth="1"/>
    <col min="48" max="48" width="14" style="2" customWidth="1"/>
    <col min="49" max="49" width="9" style="2" customWidth="1"/>
    <col min="50" max="50" width="9.28515625" style="2" customWidth="1"/>
    <col min="51" max="51" width="9" style="2" customWidth="1"/>
    <col min="52" max="52" width="8.42578125" style="2" customWidth="1"/>
    <col min="53" max="53" width="10.5703125" style="2" customWidth="1"/>
    <col min="54" max="256" width="8.7109375" style="2"/>
    <col min="257" max="257" width="3.140625" style="2" customWidth="1"/>
    <col min="258" max="258" width="33.42578125" style="2" customWidth="1"/>
    <col min="259" max="259" width="10.7109375" style="2" customWidth="1"/>
    <col min="260" max="260" width="12.85546875" style="2" customWidth="1"/>
    <col min="261" max="261" width="11.7109375" style="2" customWidth="1"/>
    <col min="262" max="262" width="14.140625" style="2" customWidth="1"/>
    <col min="263" max="263" width="13.85546875" style="2" customWidth="1"/>
    <col min="264" max="264" width="10.85546875" style="2" customWidth="1"/>
    <col min="265" max="265" width="8.7109375" style="2"/>
    <col min="266" max="266" width="11.140625" style="2" customWidth="1"/>
    <col min="267" max="267" width="11" style="2" customWidth="1"/>
    <col min="268" max="268" width="12.5703125" style="2" customWidth="1"/>
    <col min="269" max="269" width="11.85546875" style="2" customWidth="1"/>
    <col min="270" max="270" width="14.140625" style="2" customWidth="1"/>
    <col min="271" max="271" width="11.28515625" style="2" customWidth="1"/>
    <col min="272" max="272" width="9.5703125" style="2" customWidth="1"/>
    <col min="273" max="273" width="12.42578125" style="2" customWidth="1"/>
    <col min="274" max="274" width="11.85546875" style="2" customWidth="1"/>
    <col min="275" max="275" width="12.5703125" style="2" customWidth="1"/>
    <col min="276" max="276" width="12.140625" style="2" customWidth="1"/>
    <col min="277" max="277" width="13.5703125" style="2" customWidth="1"/>
    <col min="278" max="278" width="13.7109375" style="2" customWidth="1"/>
    <col min="279" max="279" width="15.7109375" style="2" customWidth="1"/>
    <col min="280" max="280" width="12.140625" style="2" customWidth="1"/>
    <col min="281" max="281" width="10" style="2" customWidth="1"/>
    <col min="282" max="282" width="12.42578125" style="2" customWidth="1"/>
    <col min="283" max="283" width="14.5703125" style="2" customWidth="1"/>
    <col min="284" max="284" width="12.140625" style="2" customWidth="1"/>
    <col min="285" max="285" width="10" style="2" customWidth="1"/>
    <col min="286" max="286" width="14.7109375" style="2" customWidth="1"/>
    <col min="287" max="287" width="16.85546875" style="2" customWidth="1"/>
    <col min="288" max="288" width="14.42578125" style="2" customWidth="1"/>
    <col min="289" max="290" width="10.140625" style="2" customWidth="1"/>
    <col min="291" max="291" width="10.85546875" style="2" customWidth="1"/>
    <col min="292" max="292" width="12.140625" style="2" customWidth="1"/>
    <col min="293" max="293" width="9.7109375" style="2" customWidth="1"/>
    <col min="294" max="294" width="12.42578125" style="2" customWidth="1"/>
    <col min="295" max="295" width="10.5703125" style="2" customWidth="1"/>
    <col min="296" max="297" width="11.7109375" style="2" customWidth="1"/>
    <col min="298" max="298" width="9.140625" style="2" customWidth="1"/>
    <col min="299" max="299" width="16.140625" style="2" customWidth="1"/>
    <col min="300" max="300" width="13.7109375" style="2" customWidth="1"/>
    <col min="301" max="301" width="15.28515625" style="2" customWidth="1"/>
    <col min="302" max="302" width="7.28515625" style="2" customWidth="1"/>
    <col min="303" max="303" width="13.5703125" style="2" customWidth="1"/>
    <col min="304" max="304" width="14" style="2" customWidth="1"/>
    <col min="305" max="305" width="9" style="2" customWidth="1"/>
    <col min="306" max="306" width="9.28515625" style="2" customWidth="1"/>
    <col min="307" max="307" width="9" style="2" customWidth="1"/>
    <col min="308" max="308" width="8.42578125" style="2" customWidth="1"/>
    <col min="309" max="309" width="10.5703125" style="2" customWidth="1"/>
    <col min="310" max="512" width="8.7109375" style="2"/>
    <col min="513" max="513" width="3.140625" style="2" customWidth="1"/>
    <col min="514" max="514" width="33.42578125" style="2" customWidth="1"/>
    <col min="515" max="515" width="10.7109375" style="2" customWidth="1"/>
    <col min="516" max="516" width="12.85546875" style="2" customWidth="1"/>
    <col min="517" max="517" width="11.7109375" style="2" customWidth="1"/>
    <col min="518" max="518" width="14.140625" style="2" customWidth="1"/>
    <col min="519" max="519" width="13.85546875" style="2" customWidth="1"/>
    <col min="520" max="520" width="10.85546875" style="2" customWidth="1"/>
    <col min="521" max="521" width="8.7109375" style="2"/>
    <col min="522" max="522" width="11.140625" style="2" customWidth="1"/>
    <col min="523" max="523" width="11" style="2" customWidth="1"/>
    <col min="524" max="524" width="12.5703125" style="2" customWidth="1"/>
    <col min="525" max="525" width="11.85546875" style="2" customWidth="1"/>
    <col min="526" max="526" width="14.140625" style="2" customWidth="1"/>
    <col min="527" max="527" width="11.28515625" style="2" customWidth="1"/>
    <col min="528" max="528" width="9.5703125" style="2" customWidth="1"/>
    <col min="529" max="529" width="12.42578125" style="2" customWidth="1"/>
    <col min="530" max="530" width="11.85546875" style="2" customWidth="1"/>
    <col min="531" max="531" width="12.5703125" style="2" customWidth="1"/>
    <col min="532" max="532" width="12.140625" style="2" customWidth="1"/>
    <col min="533" max="533" width="13.5703125" style="2" customWidth="1"/>
    <col min="534" max="534" width="13.7109375" style="2" customWidth="1"/>
    <col min="535" max="535" width="15.7109375" style="2" customWidth="1"/>
    <col min="536" max="536" width="12.140625" style="2" customWidth="1"/>
    <col min="537" max="537" width="10" style="2" customWidth="1"/>
    <col min="538" max="538" width="12.42578125" style="2" customWidth="1"/>
    <col min="539" max="539" width="14.5703125" style="2" customWidth="1"/>
    <col min="540" max="540" width="12.140625" style="2" customWidth="1"/>
    <col min="541" max="541" width="10" style="2" customWidth="1"/>
    <col min="542" max="542" width="14.7109375" style="2" customWidth="1"/>
    <col min="543" max="543" width="16.85546875" style="2" customWidth="1"/>
    <col min="544" max="544" width="14.42578125" style="2" customWidth="1"/>
    <col min="545" max="546" width="10.140625" style="2" customWidth="1"/>
    <col min="547" max="547" width="10.85546875" style="2" customWidth="1"/>
    <col min="548" max="548" width="12.140625" style="2" customWidth="1"/>
    <col min="549" max="549" width="9.7109375" style="2" customWidth="1"/>
    <col min="550" max="550" width="12.42578125" style="2" customWidth="1"/>
    <col min="551" max="551" width="10.5703125" style="2" customWidth="1"/>
    <col min="552" max="553" width="11.7109375" style="2" customWidth="1"/>
    <col min="554" max="554" width="9.140625" style="2" customWidth="1"/>
    <col min="555" max="555" width="16.140625" style="2" customWidth="1"/>
    <col min="556" max="556" width="13.7109375" style="2" customWidth="1"/>
    <col min="557" max="557" width="15.28515625" style="2" customWidth="1"/>
    <col min="558" max="558" width="7.28515625" style="2" customWidth="1"/>
    <col min="559" max="559" width="13.5703125" style="2" customWidth="1"/>
    <col min="560" max="560" width="14" style="2" customWidth="1"/>
    <col min="561" max="561" width="9" style="2" customWidth="1"/>
    <col min="562" max="562" width="9.28515625" style="2" customWidth="1"/>
    <col min="563" max="563" width="9" style="2" customWidth="1"/>
    <col min="564" max="564" width="8.42578125" style="2" customWidth="1"/>
    <col min="565" max="565" width="10.5703125" style="2" customWidth="1"/>
    <col min="566" max="768" width="8.7109375" style="2"/>
    <col min="769" max="769" width="3.140625" style="2" customWidth="1"/>
    <col min="770" max="770" width="33.42578125" style="2" customWidth="1"/>
    <col min="771" max="771" width="10.7109375" style="2" customWidth="1"/>
    <col min="772" max="772" width="12.85546875" style="2" customWidth="1"/>
    <col min="773" max="773" width="11.7109375" style="2" customWidth="1"/>
    <col min="774" max="774" width="14.140625" style="2" customWidth="1"/>
    <col min="775" max="775" width="13.85546875" style="2" customWidth="1"/>
    <col min="776" max="776" width="10.85546875" style="2" customWidth="1"/>
    <col min="777" max="777" width="8.7109375" style="2"/>
    <col min="778" max="778" width="11.140625" style="2" customWidth="1"/>
    <col min="779" max="779" width="11" style="2" customWidth="1"/>
    <col min="780" max="780" width="12.5703125" style="2" customWidth="1"/>
    <col min="781" max="781" width="11.85546875" style="2" customWidth="1"/>
    <col min="782" max="782" width="14.140625" style="2" customWidth="1"/>
    <col min="783" max="783" width="11.28515625" style="2" customWidth="1"/>
    <col min="784" max="784" width="9.5703125" style="2" customWidth="1"/>
    <col min="785" max="785" width="12.42578125" style="2" customWidth="1"/>
    <col min="786" max="786" width="11.85546875" style="2" customWidth="1"/>
    <col min="787" max="787" width="12.5703125" style="2" customWidth="1"/>
    <col min="788" max="788" width="12.140625" style="2" customWidth="1"/>
    <col min="789" max="789" width="13.5703125" style="2" customWidth="1"/>
    <col min="790" max="790" width="13.7109375" style="2" customWidth="1"/>
    <col min="791" max="791" width="15.7109375" style="2" customWidth="1"/>
    <col min="792" max="792" width="12.140625" style="2" customWidth="1"/>
    <col min="793" max="793" width="10" style="2" customWidth="1"/>
    <col min="794" max="794" width="12.42578125" style="2" customWidth="1"/>
    <col min="795" max="795" width="14.5703125" style="2" customWidth="1"/>
    <col min="796" max="796" width="12.140625" style="2" customWidth="1"/>
    <col min="797" max="797" width="10" style="2" customWidth="1"/>
    <col min="798" max="798" width="14.7109375" style="2" customWidth="1"/>
    <col min="799" max="799" width="16.85546875" style="2" customWidth="1"/>
    <col min="800" max="800" width="14.42578125" style="2" customWidth="1"/>
    <col min="801" max="802" width="10.140625" style="2" customWidth="1"/>
    <col min="803" max="803" width="10.85546875" style="2" customWidth="1"/>
    <col min="804" max="804" width="12.140625" style="2" customWidth="1"/>
    <col min="805" max="805" width="9.7109375" style="2" customWidth="1"/>
    <col min="806" max="806" width="12.42578125" style="2" customWidth="1"/>
    <col min="807" max="807" width="10.5703125" style="2" customWidth="1"/>
    <col min="808" max="809" width="11.7109375" style="2" customWidth="1"/>
    <col min="810" max="810" width="9.140625" style="2" customWidth="1"/>
    <col min="811" max="811" width="16.140625" style="2" customWidth="1"/>
    <col min="812" max="812" width="13.7109375" style="2" customWidth="1"/>
    <col min="813" max="813" width="15.28515625" style="2" customWidth="1"/>
    <col min="814" max="814" width="7.28515625" style="2" customWidth="1"/>
    <col min="815" max="815" width="13.5703125" style="2" customWidth="1"/>
    <col min="816" max="816" width="14" style="2" customWidth="1"/>
    <col min="817" max="817" width="9" style="2" customWidth="1"/>
    <col min="818" max="818" width="9.28515625" style="2" customWidth="1"/>
    <col min="819" max="819" width="9" style="2" customWidth="1"/>
    <col min="820" max="820" width="8.42578125" style="2" customWidth="1"/>
    <col min="821" max="821" width="10.5703125" style="2" customWidth="1"/>
    <col min="822" max="1024" width="8.7109375" style="2"/>
  </cols>
  <sheetData>
    <row r="1" spans="1:53" ht="23.25" x14ac:dyDescent="0.35">
      <c r="M1" s="59" t="s">
        <v>0</v>
      </c>
      <c r="N1" s="59"/>
      <c r="O1" s="59"/>
      <c r="P1" s="59"/>
      <c r="Q1" s="59"/>
      <c r="R1" s="4"/>
      <c r="S1" s="4"/>
      <c r="T1" s="5"/>
      <c r="U1" s="5"/>
      <c r="V1" s="4"/>
      <c r="W1" s="4"/>
      <c r="X1" s="5"/>
      <c r="Y1" s="5"/>
      <c r="Z1" s="60" t="s">
        <v>1</v>
      </c>
      <c r="AA1" s="60"/>
      <c r="AB1" s="60"/>
      <c r="AC1" s="60"/>
      <c r="AD1" s="5"/>
      <c r="AE1" s="5"/>
      <c r="AF1" s="5"/>
      <c r="AG1" s="5"/>
      <c r="AH1" s="5"/>
      <c r="AI1" s="60" t="s">
        <v>1</v>
      </c>
      <c r="AJ1" s="60"/>
      <c r="AK1" s="60"/>
      <c r="AL1" s="60"/>
      <c r="AM1" s="5"/>
      <c r="AN1" s="5"/>
      <c r="AP1" s="6"/>
      <c r="AQ1" s="6"/>
      <c r="AR1" s="4"/>
      <c r="AS1" s="4"/>
      <c r="AT1" s="5"/>
      <c r="AU1" s="4"/>
      <c r="AV1" s="4"/>
      <c r="AW1" s="5"/>
      <c r="AX1" s="60" t="s">
        <v>1</v>
      </c>
      <c r="AY1" s="60"/>
      <c r="AZ1" s="60"/>
      <c r="BA1" s="60"/>
    </row>
    <row r="2" spans="1:53" ht="23.25" x14ac:dyDescent="0.35">
      <c r="M2" s="61"/>
      <c r="N2" s="61"/>
      <c r="O2" s="61"/>
      <c r="P2" s="61"/>
      <c r="Q2" s="61"/>
      <c r="R2" s="4"/>
      <c r="S2" s="4"/>
      <c r="T2" s="5"/>
      <c r="U2" s="5"/>
      <c r="V2" s="4"/>
      <c r="W2" s="4"/>
      <c r="X2" s="5"/>
      <c r="Y2" s="5"/>
      <c r="Z2" s="4"/>
      <c r="AA2" s="4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R2" s="4"/>
      <c r="AS2" s="4"/>
      <c r="AT2" s="5"/>
      <c r="AU2" s="4"/>
      <c r="AV2" s="4"/>
      <c r="AW2" s="5"/>
      <c r="AZ2" s="7"/>
      <c r="BA2" s="7"/>
    </row>
    <row r="3" spans="1:53" ht="27" customHeight="1" x14ac:dyDescent="0.25">
      <c r="B3" s="54" t="s">
        <v>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8"/>
      <c r="S3" s="8"/>
      <c r="T3" s="8"/>
      <c r="V3" s="8"/>
      <c r="W3" s="8"/>
      <c r="X3" s="8"/>
      <c r="Z3" s="8"/>
      <c r="AA3" s="8"/>
      <c r="AB3" s="8"/>
      <c r="AR3" s="8"/>
      <c r="AS3" s="8"/>
      <c r="AT3" s="8"/>
      <c r="AU3" s="8"/>
      <c r="AV3" s="8"/>
      <c r="AW3" s="8"/>
    </row>
    <row r="4" spans="1:53" s="13" customFormat="1" ht="21.6" customHeight="1" x14ac:dyDescent="0.2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1"/>
      <c r="AS4" s="11"/>
      <c r="AT4" s="11"/>
      <c r="AU4" s="11"/>
      <c r="AV4" s="11"/>
      <c r="AW4" s="11"/>
      <c r="AX4" s="12"/>
      <c r="AY4" s="12"/>
      <c r="AZ4" s="12"/>
      <c r="BA4" s="12"/>
    </row>
    <row r="5" spans="1:53" s="1" customFormat="1" ht="28.35" customHeight="1" x14ac:dyDescent="0.25">
      <c r="A5" s="55" t="s">
        <v>3</v>
      </c>
      <c r="B5" s="56" t="s">
        <v>4</v>
      </c>
      <c r="C5" s="57" t="s">
        <v>5</v>
      </c>
      <c r="D5" s="57"/>
      <c r="E5" s="57"/>
      <c r="F5" s="57"/>
      <c r="G5" s="57"/>
      <c r="H5" s="57"/>
      <c r="I5" s="57"/>
      <c r="J5" s="57"/>
      <c r="K5" s="58" t="s">
        <v>6</v>
      </c>
      <c r="L5" s="58"/>
      <c r="M5" s="58"/>
      <c r="N5" s="58"/>
      <c r="O5" s="58"/>
      <c r="P5" s="58"/>
      <c r="Q5" s="58"/>
      <c r="R5" s="53" t="s">
        <v>7</v>
      </c>
      <c r="S5" s="53"/>
      <c r="T5" s="53"/>
      <c r="U5" s="53"/>
      <c r="V5" s="53" t="s">
        <v>8</v>
      </c>
      <c r="W5" s="53"/>
      <c r="X5" s="53"/>
      <c r="Y5" s="53"/>
      <c r="Z5" s="53" t="s">
        <v>9</v>
      </c>
      <c r="AA5" s="53"/>
      <c r="AB5" s="53"/>
      <c r="AC5" s="53"/>
      <c r="AD5" s="53" t="s">
        <v>10</v>
      </c>
      <c r="AE5" s="53"/>
      <c r="AF5" s="53"/>
      <c r="AG5" s="53"/>
      <c r="AH5" s="53"/>
      <c r="AI5" s="53"/>
      <c r="AJ5" s="53"/>
      <c r="AK5" s="53"/>
      <c r="AL5" s="53"/>
      <c r="AM5" s="53" t="s">
        <v>11</v>
      </c>
      <c r="AN5" s="53"/>
      <c r="AO5" s="53"/>
      <c r="AP5" s="53"/>
      <c r="AQ5" s="53"/>
      <c r="AR5" s="53" t="s">
        <v>12</v>
      </c>
      <c r="AS5" s="53"/>
      <c r="AT5" s="53"/>
      <c r="AU5" s="53" t="s">
        <v>13</v>
      </c>
      <c r="AV5" s="53"/>
      <c r="AW5" s="53"/>
      <c r="AX5" s="53" t="s">
        <v>14</v>
      </c>
      <c r="AY5" s="53"/>
      <c r="AZ5" s="53"/>
      <c r="BA5" s="53"/>
    </row>
    <row r="6" spans="1:53" s="1" customFormat="1" ht="15" customHeight="1" x14ac:dyDescent="0.25">
      <c r="A6" s="55"/>
      <c r="B6" s="56"/>
      <c r="C6" s="44" t="s">
        <v>15</v>
      </c>
      <c r="D6" s="44" t="s">
        <v>16</v>
      </c>
      <c r="E6" s="46" t="s">
        <v>17</v>
      </c>
      <c r="F6" s="44" t="s">
        <v>18</v>
      </c>
      <c r="G6" s="44"/>
      <c r="H6" s="44"/>
      <c r="I6" s="44"/>
      <c r="J6" s="49" t="s">
        <v>19</v>
      </c>
      <c r="K6" s="44" t="s">
        <v>15</v>
      </c>
      <c r="L6" s="44" t="s">
        <v>16</v>
      </c>
      <c r="M6" s="46" t="s">
        <v>20</v>
      </c>
      <c r="N6" s="44" t="s">
        <v>18</v>
      </c>
      <c r="O6" s="44"/>
      <c r="P6" s="44"/>
      <c r="Q6" s="49" t="s">
        <v>19</v>
      </c>
      <c r="R6" s="44" t="s">
        <v>21</v>
      </c>
      <c r="S6" s="44" t="s">
        <v>16</v>
      </c>
      <c r="T6" s="46" t="s">
        <v>22</v>
      </c>
      <c r="U6" s="48" t="s">
        <v>23</v>
      </c>
      <c r="V6" s="44" t="s">
        <v>24</v>
      </c>
      <c r="W6" s="46" t="s">
        <v>25</v>
      </c>
      <c r="X6" s="51" t="s">
        <v>26</v>
      </c>
      <c r="Y6" s="52" t="s">
        <v>19</v>
      </c>
      <c r="Z6" s="50" t="s">
        <v>24</v>
      </c>
      <c r="AA6" s="46" t="s">
        <v>25</v>
      </c>
      <c r="AB6" s="51" t="s">
        <v>26</v>
      </c>
      <c r="AC6" s="52" t="s">
        <v>19</v>
      </c>
      <c r="AD6" s="50" t="s">
        <v>27</v>
      </c>
      <c r="AE6" s="50" t="s">
        <v>28</v>
      </c>
      <c r="AF6" s="46" t="s">
        <v>29</v>
      </c>
      <c r="AG6" s="44" t="s">
        <v>18</v>
      </c>
      <c r="AH6" s="44"/>
      <c r="AI6" s="44"/>
      <c r="AJ6" s="44"/>
      <c r="AK6" s="44"/>
      <c r="AL6" s="48" t="s">
        <v>23</v>
      </c>
      <c r="AM6" s="44" t="s">
        <v>30</v>
      </c>
      <c r="AN6" s="44" t="s">
        <v>28</v>
      </c>
      <c r="AO6" s="46" t="s">
        <v>31</v>
      </c>
      <c r="AP6" s="48" t="s">
        <v>23</v>
      </c>
      <c r="AQ6" s="49" t="s">
        <v>19</v>
      </c>
      <c r="AR6" s="44" t="s">
        <v>24</v>
      </c>
      <c r="AS6" s="46" t="s">
        <v>25</v>
      </c>
      <c r="AT6" s="47" t="s">
        <v>26</v>
      </c>
      <c r="AU6" s="44" t="s">
        <v>24</v>
      </c>
      <c r="AV6" s="46" t="s">
        <v>25</v>
      </c>
      <c r="AW6" s="47" t="s">
        <v>26</v>
      </c>
      <c r="AX6" s="43" t="s">
        <v>32</v>
      </c>
      <c r="AY6" s="43" t="s">
        <v>33</v>
      </c>
      <c r="AZ6" s="43" t="s">
        <v>34</v>
      </c>
      <c r="BA6" s="43" t="s">
        <v>35</v>
      </c>
    </row>
    <row r="7" spans="1:53" s="1" customFormat="1" ht="57.75" customHeight="1" x14ac:dyDescent="0.25">
      <c r="A7" s="55"/>
      <c r="B7" s="56"/>
      <c r="C7" s="44"/>
      <c r="D7" s="44"/>
      <c r="E7" s="46"/>
      <c r="F7" s="44" t="s">
        <v>36</v>
      </c>
      <c r="G7" s="44"/>
      <c r="H7" s="44" t="s">
        <v>37</v>
      </c>
      <c r="I7" s="44" t="s">
        <v>38</v>
      </c>
      <c r="J7" s="49"/>
      <c r="K7" s="44"/>
      <c r="L7" s="44"/>
      <c r="M7" s="46"/>
      <c r="N7" s="44" t="s">
        <v>39</v>
      </c>
      <c r="O7" s="44" t="s">
        <v>40</v>
      </c>
      <c r="P7" s="44" t="s">
        <v>41</v>
      </c>
      <c r="Q7" s="49"/>
      <c r="R7" s="44"/>
      <c r="S7" s="44"/>
      <c r="T7" s="46"/>
      <c r="U7" s="48"/>
      <c r="V7" s="44"/>
      <c r="W7" s="46"/>
      <c r="X7" s="46"/>
      <c r="Y7" s="52"/>
      <c r="Z7" s="50"/>
      <c r="AA7" s="46"/>
      <c r="AB7" s="51"/>
      <c r="AC7" s="52"/>
      <c r="AD7" s="50"/>
      <c r="AE7" s="50"/>
      <c r="AF7" s="46"/>
      <c r="AG7" s="45" t="s">
        <v>42</v>
      </c>
      <c r="AH7" s="45" t="s">
        <v>43</v>
      </c>
      <c r="AI7" s="45" t="s">
        <v>44</v>
      </c>
      <c r="AJ7" s="45" t="s">
        <v>45</v>
      </c>
      <c r="AK7" s="45" t="s">
        <v>46</v>
      </c>
      <c r="AL7" s="48"/>
      <c r="AM7" s="44"/>
      <c r="AN7" s="44"/>
      <c r="AO7" s="46"/>
      <c r="AP7" s="48"/>
      <c r="AQ7" s="49"/>
      <c r="AR7" s="44"/>
      <c r="AS7" s="46"/>
      <c r="AT7" s="47"/>
      <c r="AU7" s="44"/>
      <c r="AV7" s="46"/>
      <c r="AW7" s="47"/>
      <c r="AX7" s="43"/>
      <c r="AY7" s="43"/>
      <c r="AZ7" s="43"/>
      <c r="BA7" s="43"/>
    </row>
    <row r="8" spans="1:53" s="1" customFormat="1" ht="60" customHeight="1" x14ac:dyDescent="0.25">
      <c r="A8" s="55"/>
      <c r="B8" s="56"/>
      <c r="C8" s="44"/>
      <c r="D8" s="44"/>
      <c r="E8" s="46"/>
      <c r="F8" s="14" t="s">
        <v>47</v>
      </c>
      <c r="G8" s="14" t="s">
        <v>48</v>
      </c>
      <c r="H8" s="44"/>
      <c r="I8" s="44"/>
      <c r="J8" s="49"/>
      <c r="K8" s="44"/>
      <c r="L8" s="44"/>
      <c r="M8" s="46"/>
      <c r="N8" s="44"/>
      <c r="O8" s="44"/>
      <c r="P8" s="44"/>
      <c r="Q8" s="49"/>
      <c r="R8" s="44"/>
      <c r="S8" s="44"/>
      <c r="T8" s="46"/>
      <c r="U8" s="48"/>
      <c r="V8" s="44"/>
      <c r="W8" s="46"/>
      <c r="X8" s="51"/>
      <c r="Y8" s="52"/>
      <c r="Z8" s="50"/>
      <c r="AA8" s="46"/>
      <c r="AB8" s="51"/>
      <c r="AC8" s="52"/>
      <c r="AD8" s="50"/>
      <c r="AE8" s="50"/>
      <c r="AF8" s="46"/>
      <c r="AG8" s="45"/>
      <c r="AH8" s="45"/>
      <c r="AI8" s="45"/>
      <c r="AJ8" s="45"/>
      <c r="AK8" s="45"/>
      <c r="AL8" s="48"/>
      <c r="AM8" s="44"/>
      <c r="AN8" s="44"/>
      <c r="AO8" s="46"/>
      <c r="AP8" s="48"/>
      <c r="AQ8" s="49"/>
      <c r="AR8" s="44"/>
      <c r="AS8" s="46"/>
      <c r="AT8" s="47"/>
      <c r="AU8" s="44"/>
      <c r="AV8" s="46"/>
      <c r="AW8" s="47"/>
      <c r="AX8" s="43"/>
      <c r="AY8" s="43"/>
      <c r="AZ8" s="43"/>
      <c r="BA8" s="43"/>
    </row>
    <row r="9" spans="1:53" ht="14.1" customHeight="1" x14ac:dyDescent="0.25">
      <c r="A9" s="15">
        <v>1</v>
      </c>
      <c r="B9" s="16" t="s">
        <v>49</v>
      </c>
      <c r="C9" s="17">
        <f>'[1]ЖКП №2'!C14+'[1]ЖКП №2'!C18+'[1]ЖКП №2'!C19+'[1]ЖКП №2'!C20+'[1]ЖКП №2'!C21+'[1]ЖКП №2'!C22</f>
        <v>9477.2999999999975</v>
      </c>
      <c r="D9" s="17">
        <f>'[1]ЖКП №2'!D14+'[1]ЖКП №2'!D18+'[1]ЖКП №2'!D19+'[1]ЖКП №2'!D20+'[1]ЖКП №2'!D21+'[1]ЖКП №2'!D22</f>
        <v>9939</v>
      </c>
      <c r="E9" s="17">
        <f>'[1]ЖКП №2'!E14+'[1]ЖКП №2'!E18+'[1]ЖКП №2'!E19+'[1]ЖКП №2'!E20+'[1]ЖКП №2'!E21+'[1]ЖКП №2'!E22</f>
        <v>8567</v>
      </c>
      <c r="F9" s="17">
        <f>'[1]ЖКП №2'!E15+'[1]ЖКП №2'!E16+'[1]ЖКП №2'!E18</f>
        <v>8529.5999999999985</v>
      </c>
      <c r="G9" s="17">
        <f>'[1]ЖКП №2'!E17</f>
        <v>0</v>
      </c>
      <c r="H9" s="17">
        <f>'[1]ЖКП №2'!E19</f>
        <v>0</v>
      </c>
      <c r="I9" s="17">
        <f>'[1]ЖКП №2'!E20+'[1]ЖКП №2'!E21+'[1]ЖКП №2'!E22</f>
        <v>37.4</v>
      </c>
      <c r="J9" s="17">
        <f t="shared" ref="J9:J27" si="0">E9/D9*100-100</f>
        <v>-13.804205654492407</v>
      </c>
      <c r="K9" s="17">
        <f>'[1]ЖКП №2'!C43</f>
        <v>8151.9</v>
      </c>
      <c r="L9" s="17">
        <f>'[1]ЖКП №2'!D43</f>
        <v>8279.5</v>
      </c>
      <c r="M9" s="17">
        <f t="shared" ref="M9:M26" si="1">N9+O9+P9</f>
        <v>6668.2</v>
      </c>
      <c r="N9" s="17">
        <f>'[1]ЖКП №2'!E28</f>
        <v>5151.7</v>
      </c>
      <c r="O9" s="17">
        <f>'[1]ЖКП №2'!E29</f>
        <v>1322.5</v>
      </c>
      <c r="P9" s="17">
        <f>'[1]ЖКП №2'!E39+'[1]ЖКП №2'!E40+'[1]ЖКП №2'!E41+'[1]ЖКП №2'!E42</f>
        <v>194</v>
      </c>
      <c r="Q9" s="17">
        <f t="shared" ref="Q9:Q27" si="2">M9/L9*100-100</f>
        <v>-19.461320128027054</v>
      </c>
      <c r="R9" s="17">
        <f>'[1]ЖКП №2'!C49</f>
        <v>-254.150000000001</v>
      </c>
      <c r="S9" s="17">
        <f>'[1]ЖКП №2'!D49</f>
        <v>3</v>
      </c>
      <c r="T9" s="18">
        <f>'[1]ЖКП №2'!E45</f>
        <v>489.400000000001</v>
      </c>
      <c r="U9" s="17">
        <f t="shared" ref="U9:U26" si="3">T9-S9</f>
        <v>486.400000000001</v>
      </c>
      <c r="V9" s="17">
        <v>3441.7</v>
      </c>
      <c r="W9" s="17">
        <v>4972</v>
      </c>
      <c r="X9" s="17">
        <f t="shared" ref="X9:X27" si="4">W9-V9</f>
        <v>1530.3000000000002</v>
      </c>
      <c r="Y9" s="17">
        <f t="shared" ref="Y9:Y20" si="5">W9/V9*100-100</f>
        <v>44.463491879013276</v>
      </c>
      <c r="Z9" s="17">
        <v>940</v>
      </c>
      <c r="AA9" s="17">
        <v>2277</v>
      </c>
      <c r="AB9" s="17">
        <f t="shared" ref="AB9:AB27" si="6">AA9-Z9</f>
        <v>1337</v>
      </c>
      <c r="AC9" s="17">
        <f t="shared" ref="AC9:AC27" si="7">AA9/Z9*100-100</f>
        <v>142.23404255319147</v>
      </c>
      <c r="AD9" s="18">
        <v>26</v>
      </c>
      <c r="AE9" s="18">
        <v>15</v>
      </c>
      <c r="AF9" s="19"/>
      <c r="AG9" s="17"/>
      <c r="AH9" s="17"/>
      <c r="AI9" s="17"/>
      <c r="AJ9" s="17"/>
      <c r="AK9" s="17"/>
      <c r="AL9" s="17">
        <f t="shared" ref="AL9:AL27" si="8">AF9-AE9</f>
        <v>-15</v>
      </c>
      <c r="AM9" s="20">
        <v>4829.1000000000004</v>
      </c>
      <c r="AN9" s="18">
        <v>5190</v>
      </c>
      <c r="AO9" s="20">
        <v>3925</v>
      </c>
      <c r="AP9" s="18">
        <f t="shared" ref="AP9:AP27" si="9">AO9-AN9</f>
        <v>-1265</v>
      </c>
      <c r="AQ9" s="18">
        <f t="shared" ref="AQ9:AQ27" si="10">AO9/AN9*100-100</f>
        <v>-24.373795761078995</v>
      </c>
      <c r="AR9" s="18">
        <v>84</v>
      </c>
      <c r="AS9" s="18">
        <v>75</v>
      </c>
      <c r="AT9" s="18">
        <f t="shared" ref="AT9:AT22" si="11">AS9-AR9</f>
        <v>-9</v>
      </c>
      <c r="AU9" s="18">
        <v>9617</v>
      </c>
      <c r="AV9" s="20">
        <v>8394</v>
      </c>
      <c r="AW9" s="18">
        <f t="shared" ref="AW9:AW27" si="12">AV9-AU9</f>
        <v>-1223</v>
      </c>
      <c r="AX9" s="18">
        <v>955.4</v>
      </c>
      <c r="AY9" s="18">
        <v>755.5</v>
      </c>
      <c r="AZ9" s="18">
        <v>824.8</v>
      </c>
      <c r="BA9" s="18">
        <v>62.9</v>
      </c>
    </row>
    <row r="10" spans="1:53" ht="14.1" customHeight="1" x14ac:dyDescent="0.25">
      <c r="A10" s="15">
        <v>2</v>
      </c>
      <c r="B10" s="21" t="s">
        <v>50</v>
      </c>
      <c r="C10" s="17">
        <f>'[1]ЖКП №3 '!C14+'[1]ЖКП №3 '!C18+'[1]ЖКП №3 '!C19+'[1]ЖКП №3 '!C20+'[1]ЖКП №3 '!C21+'[1]ЖКП №3 '!C22</f>
        <v>11803.300000000001</v>
      </c>
      <c r="D10" s="17">
        <f>'[1]ЖКП №3 '!D14+'[1]ЖКП №3 '!D18+'[1]ЖКП №3 '!D19+'[1]ЖКП №3 '!D20+'[1]ЖКП №3 '!D21+'[1]ЖКП №3 '!D22</f>
        <v>10390</v>
      </c>
      <c r="E10" s="17">
        <f>'[1]ЖКП №3 '!E14+'[1]ЖКП №3 '!E18+'[1]ЖКП №3 '!E19+'[1]ЖКП №3 '!E20+'[1]ЖКП №3 '!E21+'[1]ЖКП №3 '!E22</f>
        <v>9127.0000000000018</v>
      </c>
      <c r="F10" s="17">
        <f>'[1]ЖКП №3 '!E15+'[1]ЖКП №3 '!E16+'[1]ЖКП №3 '!E18</f>
        <v>8776.3000000000011</v>
      </c>
      <c r="G10" s="17">
        <f>'[1]ЖКП №3 '!E17</f>
        <v>49.4</v>
      </c>
      <c r="H10" s="17">
        <f>'[1]ЖКП №3 '!E19</f>
        <v>0</v>
      </c>
      <c r="I10" s="17">
        <f>'[1]ЖКП №3 '!E20+'[1]ЖКП №3 '!E21+'[1]ЖКП №3 '!E22</f>
        <v>301.3</v>
      </c>
      <c r="J10" s="17">
        <f t="shared" si="0"/>
        <v>-12.155919153031746</v>
      </c>
      <c r="K10" s="17">
        <f>'[1]ЖКП №3 '!C43</f>
        <v>10186.6</v>
      </c>
      <c r="L10" s="17">
        <f>'[1]ЖКП №3 '!D43</f>
        <v>8531.4</v>
      </c>
      <c r="M10" s="17">
        <f t="shared" si="1"/>
        <v>7380.3</v>
      </c>
      <c r="N10" s="17">
        <f>'[1]ЖКП №3 '!E28</f>
        <v>5656.5</v>
      </c>
      <c r="O10" s="17">
        <f>'[1]ЖКП №3 '!E29</f>
        <v>1480</v>
      </c>
      <c r="P10" s="17">
        <f>'[1]ЖКП №3 '!E39+'[1]ЖКП №3 '!E40+'[1]ЖКП №3 '!E41+'[1]ЖКП №3 '!E42</f>
        <v>243.8</v>
      </c>
      <c r="Q10" s="17">
        <f t="shared" si="2"/>
        <v>-13.492510021801806</v>
      </c>
      <c r="R10" s="17">
        <f>'[1]ЖКП №3 '!C49</f>
        <v>0</v>
      </c>
      <c r="S10" s="17">
        <f>'[1]ЖКП №3 '!D49</f>
        <v>128.6</v>
      </c>
      <c r="T10" s="18">
        <f>'[1]ЖКП №3 '!E45</f>
        <v>225.50000000000199</v>
      </c>
      <c r="U10" s="17">
        <f t="shared" si="3"/>
        <v>96.900000000001995</v>
      </c>
      <c r="V10" s="17">
        <v>5691</v>
      </c>
      <c r="W10" s="22">
        <v>6293</v>
      </c>
      <c r="X10" s="17">
        <f t="shared" si="4"/>
        <v>602</v>
      </c>
      <c r="Y10" s="17">
        <f t="shared" si="5"/>
        <v>10.578105781057801</v>
      </c>
      <c r="Z10" s="17">
        <v>625</v>
      </c>
      <c r="AA10" s="17">
        <v>929</v>
      </c>
      <c r="AB10" s="17">
        <f t="shared" si="6"/>
        <v>304</v>
      </c>
      <c r="AC10" s="17">
        <f t="shared" si="7"/>
        <v>48.639999999999986</v>
      </c>
      <c r="AD10" s="18">
        <v>13</v>
      </c>
      <c r="AE10" s="18">
        <v>4</v>
      </c>
      <c r="AF10" s="19">
        <f t="shared" ref="AF10:AF26" si="13">AG10+AH10+AI10+AJ10+AK10</f>
        <v>0</v>
      </c>
      <c r="AG10" s="17"/>
      <c r="AH10" s="17"/>
      <c r="AI10" s="17"/>
      <c r="AJ10" s="17"/>
      <c r="AK10" s="17"/>
      <c r="AL10" s="17">
        <f t="shared" si="8"/>
        <v>-4</v>
      </c>
      <c r="AM10" s="20">
        <v>6806.9</v>
      </c>
      <c r="AN10" s="20">
        <v>5650</v>
      </c>
      <c r="AO10" s="20">
        <v>4810.8999999999996</v>
      </c>
      <c r="AP10" s="18">
        <f t="shared" si="9"/>
        <v>-839.10000000000036</v>
      </c>
      <c r="AQ10" s="18">
        <f t="shared" si="10"/>
        <v>-14.851327433628327</v>
      </c>
      <c r="AR10" s="18">
        <v>112</v>
      </c>
      <c r="AS10" s="18">
        <v>84</v>
      </c>
      <c r="AT10" s="18">
        <f t="shared" si="11"/>
        <v>-28</v>
      </c>
      <c r="AU10" s="18">
        <v>8981</v>
      </c>
      <c r="AV10" s="20">
        <f>AO10/AS10/6*1000</f>
        <v>9545.436507936507</v>
      </c>
      <c r="AW10" s="18">
        <f t="shared" si="12"/>
        <v>564.43650793650704</v>
      </c>
      <c r="AX10" s="18">
        <v>1266</v>
      </c>
      <c r="AY10" s="18">
        <v>812.5</v>
      </c>
      <c r="AZ10" s="18">
        <v>1011.8</v>
      </c>
      <c r="BA10" s="18">
        <v>70.599999999999994</v>
      </c>
    </row>
    <row r="11" spans="1:53" ht="14.1" customHeight="1" x14ac:dyDescent="0.25">
      <c r="A11" s="15">
        <v>3</v>
      </c>
      <c r="B11" s="16" t="s">
        <v>51</v>
      </c>
      <c r="C11" s="17">
        <f>'[1]ЖКП №7'!C14+'[1]ЖКП №7'!C18+'[1]ЖКП №7'!C19+'[1]ЖКП №7'!C20+'[1]ЖКП №7'!C21+'[1]ЖКП №7'!C22</f>
        <v>8803.2999999999993</v>
      </c>
      <c r="D11" s="17">
        <f>'[1]ЖКП №7'!D14+'[1]ЖКП №7'!D18+'[1]ЖКП №7'!D19+'[1]ЖКП №7'!D20+'[1]ЖКП №7'!D21+'[1]ЖКП №7'!D22</f>
        <v>7540</v>
      </c>
      <c r="E11" s="17">
        <f>'[1]ЖКП №7'!E14+'[1]ЖКП №7'!E18+'[1]ЖКП №7'!E19+'[1]ЖКП №7'!E20+'[1]ЖКП №7'!E21+'[1]ЖКП №7'!E22</f>
        <v>7505</v>
      </c>
      <c r="F11" s="17">
        <f>'[1]ЖКП №7'!E15+'[1]ЖКП №7'!E16+'[1]ЖКП №7'!E18</f>
        <v>7407</v>
      </c>
      <c r="G11" s="17">
        <f>'[1]ЖКП №7'!E17</f>
        <v>0</v>
      </c>
      <c r="H11" s="17">
        <f>'[1]ЖКП №7'!E19</f>
        <v>0</v>
      </c>
      <c r="I11" s="17">
        <f>'[1]ЖКП №7'!E20+'[1]ЖКП №7'!E21+'[1]ЖКП №7'!E22</f>
        <v>98</v>
      </c>
      <c r="J11" s="17">
        <f t="shared" si="0"/>
        <v>-0.4641909814323526</v>
      </c>
      <c r="K11" s="17">
        <f>'[1]ЖКП №7'!C43</f>
        <v>6596</v>
      </c>
      <c r="L11" s="17">
        <f>'[1]ЖКП №7'!D43</f>
        <v>6278</v>
      </c>
      <c r="M11" s="17">
        <f t="shared" si="1"/>
        <v>6231</v>
      </c>
      <c r="N11" s="17">
        <f>'[1]ЖКП №7'!E28</f>
        <v>4760</v>
      </c>
      <c r="O11" s="17">
        <f>'[1]ЖКП №7'!E29</f>
        <v>1396</v>
      </c>
      <c r="P11" s="17">
        <f>'[1]ЖКП №7'!E39+'[1]ЖКП №7'!E40+'[1]ЖКП №7'!E41+'[1]ЖКП №7'!E42</f>
        <v>75</v>
      </c>
      <c r="Q11" s="17">
        <f t="shared" si="2"/>
        <v>-0.74864606562599079</v>
      </c>
      <c r="R11" s="17">
        <f>'[1]ЖКП №7'!C49</f>
        <v>740.29999999999905</v>
      </c>
      <c r="S11" s="17">
        <f>'[1]ЖКП №7'!D49</f>
        <v>6</v>
      </c>
      <c r="T11" s="18">
        <f>'[1]ЖКП №7'!E45</f>
        <v>26</v>
      </c>
      <c r="U11" s="17">
        <f t="shared" si="3"/>
        <v>20</v>
      </c>
      <c r="V11" s="17">
        <v>2920</v>
      </c>
      <c r="W11" s="22">
        <v>3246</v>
      </c>
      <c r="X11" s="17">
        <f t="shared" si="4"/>
        <v>326</v>
      </c>
      <c r="Y11" s="17">
        <f t="shared" si="5"/>
        <v>11.164383561643845</v>
      </c>
      <c r="Z11" s="17">
        <v>1211</v>
      </c>
      <c r="AA11" s="17">
        <v>1118</v>
      </c>
      <c r="AB11" s="17">
        <f t="shared" si="6"/>
        <v>-93</v>
      </c>
      <c r="AC11" s="17">
        <f t="shared" si="7"/>
        <v>-7.6796036333608555</v>
      </c>
      <c r="AD11" s="20">
        <v>0</v>
      </c>
      <c r="AE11" s="20">
        <v>0</v>
      </c>
      <c r="AF11" s="19">
        <f t="shared" si="13"/>
        <v>0</v>
      </c>
      <c r="AG11" s="17"/>
      <c r="AH11" s="17"/>
      <c r="AI11" s="17"/>
      <c r="AJ11" s="17"/>
      <c r="AK11" s="17"/>
      <c r="AL11" s="17">
        <f t="shared" si="8"/>
        <v>0</v>
      </c>
      <c r="AM11" s="20">
        <v>4450</v>
      </c>
      <c r="AN11" s="20">
        <v>4544</v>
      </c>
      <c r="AO11" s="20">
        <v>4346</v>
      </c>
      <c r="AP11" s="18">
        <f t="shared" si="9"/>
        <v>-198</v>
      </c>
      <c r="AQ11" s="18">
        <f t="shared" si="10"/>
        <v>-4.3573943661971839</v>
      </c>
      <c r="AR11" s="18">
        <v>75</v>
      </c>
      <c r="AS11" s="18">
        <v>71</v>
      </c>
      <c r="AT11" s="18">
        <f t="shared" si="11"/>
        <v>-4</v>
      </c>
      <c r="AU11" s="18">
        <v>9840</v>
      </c>
      <c r="AV11" s="20">
        <v>10244.299999999999</v>
      </c>
      <c r="AW11" s="18">
        <f t="shared" si="12"/>
        <v>404.29999999999927</v>
      </c>
      <c r="AX11" s="18">
        <v>1009</v>
      </c>
      <c r="AY11" s="18">
        <v>787</v>
      </c>
      <c r="AZ11" s="18">
        <v>919</v>
      </c>
      <c r="BA11" s="18">
        <v>66.599999999999994</v>
      </c>
    </row>
    <row r="12" spans="1:53" ht="14.1" customHeight="1" x14ac:dyDescent="0.25">
      <c r="A12" s="15">
        <v>4</v>
      </c>
      <c r="B12" s="16" t="s">
        <v>52</v>
      </c>
      <c r="C12" s="17">
        <f>[1]Луцьктепло!C14+[1]Луцьктепло!C18+[1]Луцьктепло!C19+[1]Луцьктепло!C20+[1]Луцьктепло!C21+[1]Луцьктепло!C22</f>
        <v>499717.30599199998</v>
      </c>
      <c r="D12" s="17">
        <f>[1]Луцьктепло!D14+[1]Луцьктепло!D18+[1]Луцьктепло!D19+[1]Луцьктепло!D20+[1]Луцьктепло!D21+[1]Луцьктепло!D22</f>
        <v>708262.23855068302</v>
      </c>
      <c r="E12" s="17">
        <f>[1]Луцьктепло!E14+[1]Луцьктепло!E18+[1]Луцьктепло!E19+[1]Луцьктепло!E20+[1]Луцьктепло!E21+[1]Луцьктепло!E22</f>
        <v>557600.36</v>
      </c>
      <c r="F12" s="17">
        <f>[1]Луцьктепло!E15+[1]Луцьктепло!E16+[1]Луцьктепло!E18</f>
        <v>501084.96</v>
      </c>
      <c r="G12" s="17">
        <f>[1]Луцьктепло!E17</f>
        <v>0</v>
      </c>
      <c r="H12" s="17">
        <f>[1]Луцьктепло!E19</f>
        <v>2070</v>
      </c>
      <c r="I12" s="17">
        <v>54288</v>
      </c>
      <c r="J12" s="17">
        <f t="shared" si="0"/>
        <v>-21.272047322328305</v>
      </c>
      <c r="K12" s="17">
        <f>[1]Луцьктепло!C46</f>
        <v>484550.90693</v>
      </c>
      <c r="L12" s="17">
        <f>[1]Луцьктепло!D46</f>
        <v>593685.86298911297</v>
      </c>
      <c r="M12" s="17">
        <f t="shared" si="1"/>
        <v>439903.39620000002</v>
      </c>
      <c r="N12" s="17">
        <f>[1]Луцьктепло!E28</f>
        <v>405514.35700000002</v>
      </c>
      <c r="O12" s="17">
        <f>[1]Луцьктепло!E29</f>
        <v>11837.890230000001</v>
      </c>
      <c r="P12" s="17">
        <f>[1]Луцьктепло!E39+[1]Луцьктепло!E40+[1]Луцьктепло!E41+[1]Луцьктепло!E42</f>
        <v>22551.148970000002</v>
      </c>
      <c r="Q12" s="17">
        <f t="shared" si="2"/>
        <v>-25.90300298121349</v>
      </c>
      <c r="R12" s="17">
        <f>[1]Луцьктепло!C52</f>
        <v>0</v>
      </c>
      <c r="S12" s="17">
        <f>[1]Луцьктепло!D52</f>
        <v>2915.65802534472</v>
      </c>
      <c r="T12" s="18">
        <f>[1]Луцьктепло!E48</f>
        <v>32143.037133333299</v>
      </c>
      <c r="U12" s="17">
        <f t="shared" si="3"/>
        <v>29227.379107988578</v>
      </c>
      <c r="V12" s="23">
        <v>256994</v>
      </c>
      <c r="W12" s="24">
        <v>249140.6</v>
      </c>
      <c r="X12" s="17">
        <f t="shared" si="4"/>
        <v>-7853.3999999999942</v>
      </c>
      <c r="Y12" s="17">
        <f t="shared" si="5"/>
        <v>-3.0558690086149909</v>
      </c>
      <c r="Z12" s="17">
        <v>670456</v>
      </c>
      <c r="AA12" s="17">
        <v>572280</v>
      </c>
      <c r="AB12" s="17">
        <f t="shared" si="6"/>
        <v>-98176</v>
      </c>
      <c r="AC12" s="17">
        <f t="shared" si="7"/>
        <v>-14.643168231770616</v>
      </c>
      <c r="AD12" s="20">
        <v>6449</v>
      </c>
      <c r="AE12" s="20">
        <v>54621.2</v>
      </c>
      <c r="AF12" s="25">
        <f t="shared" si="13"/>
        <v>3391.1</v>
      </c>
      <c r="AG12" s="17"/>
      <c r="AH12" s="17"/>
      <c r="AI12" s="17"/>
      <c r="AJ12" s="17">
        <v>3027.9</v>
      </c>
      <c r="AK12" s="17">
        <v>363.2</v>
      </c>
      <c r="AL12" s="17">
        <f t="shared" si="8"/>
        <v>-51230.1</v>
      </c>
      <c r="AM12" s="18">
        <v>50254</v>
      </c>
      <c r="AN12" s="18">
        <v>69299.145533633302</v>
      </c>
      <c r="AO12" s="18">
        <v>62693.025930000003</v>
      </c>
      <c r="AP12" s="18">
        <f t="shared" si="9"/>
        <v>-6606.1196036332985</v>
      </c>
      <c r="AQ12" s="18">
        <f t="shared" si="10"/>
        <v>-9.5327576592226819</v>
      </c>
      <c r="AR12" s="18">
        <v>718</v>
      </c>
      <c r="AS12" s="18">
        <v>719</v>
      </c>
      <c r="AT12" s="18">
        <f t="shared" si="11"/>
        <v>1</v>
      </c>
      <c r="AU12" s="18">
        <v>12222</v>
      </c>
      <c r="AV12" s="20">
        <v>14005</v>
      </c>
      <c r="AW12" s="18">
        <f t="shared" si="12"/>
        <v>1783</v>
      </c>
      <c r="AX12" s="18">
        <v>13907.7</v>
      </c>
      <c r="AY12" s="18">
        <v>11146.4</v>
      </c>
      <c r="AZ12" s="18">
        <v>13284.9</v>
      </c>
      <c r="BA12" s="18">
        <v>932.7</v>
      </c>
    </row>
    <row r="13" spans="1:53" ht="14.1" customHeight="1" x14ac:dyDescent="0.25">
      <c r="A13" s="15">
        <v>5</v>
      </c>
      <c r="B13" s="16" t="s">
        <v>53</v>
      </c>
      <c r="C13" s="17">
        <f>[1]Луцькводоканал!C14+[1]Луцькводоканал!C18+[1]Луцькводоканал!C19+[1]Луцькводоканал!C20+[1]Луцькводоканал!C21+[1]Луцькводоканал!C22</f>
        <v>143001.4</v>
      </c>
      <c r="D13" s="17">
        <f>[1]Луцькводоканал!D14+[1]Луцькводоканал!D18+[1]Луцькводоканал!D19+[1]Луцькводоканал!D20+[1]Луцькводоканал!D21+[1]Луцькводоканал!D22</f>
        <v>183690.4</v>
      </c>
      <c r="E13" s="17">
        <f>[1]Луцькводоканал!E14+[1]Луцькводоканал!E18+[1]Луцькводоканал!E19+[1]Луцькводоканал!E20+[1]Луцькводоканал!E21+[1]Луцькводоканал!E22</f>
        <v>158994.9</v>
      </c>
      <c r="F13" s="17">
        <f>[1]Луцькводоканал!E15+[1]Луцькводоканал!E16+[1]Луцькводоканал!E18</f>
        <v>129850.4</v>
      </c>
      <c r="G13" s="17">
        <f>[1]Луцькводоканал!E17</f>
        <v>0</v>
      </c>
      <c r="H13" s="17">
        <f>[1]Луцькводоканал!E19</f>
        <v>400</v>
      </c>
      <c r="I13" s="17">
        <f>[1]Луцькводоканал!E20+[1]Луцькводоканал!E21+[1]Луцькводоканал!E22</f>
        <v>28744.5</v>
      </c>
      <c r="J13" s="17">
        <f t="shared" si="0"/>
        <v>-13.444088531572689</v>
      </c>
      <c r="K13" s="17">
        <f>[1]Луцькводоканал!C43</f>
        <v>112529</v>
      </c>
      <c r="L13" s="17">
        <f>[1]Луцькводоканал!D43</f>
        <v>150169.9</v>
      </c>
      <c r="M13" s="17">
        <f t="shared" si="1"/>
        <v>137822</v>
      </c>
      <c r="N13" s="17">
        <f>[1]Луцькводоканал!E28</f>
        <v>118009</v>
      </c>
      <c r="O13" s="17">
        <f>[1]Луцькводоканал!E29</f>
        <v>7373</v>
      </c>
      <c r="P13" s="17">
        <f>[1]Луцькводоканал!E39+[1]Луцькводоканал!E40+[1]Луцькводоканал!E41+[1]Луцькводоканал!E42</f>
        <v>12440</v>
      </c>
      <c r="Q13" s="17">
        <f t="shared" si="2"/>
        <v>-8.2226198459211872</v>
      </c>
      <c r="R13" s="17">
        <f>[1]Луцькводоканал!C49</f>
        <v>7849</v>
      </c>
      <c r="S13" s="17">
        <f>[1]Луцькводоканал!D49+800</f>
        <v>4609.6000000000295</v>
      </c>
      <c r="T13" s="18">
        <v>-4670</v>
      </c>
      <c r="U13" s="17">
        <f t="shared" si="3"/>
        <v>-9279.6000000000295</v>
      </c>
      <c r="V13" s="17">
        <v>72530</v>
      </c>
      <c r="W13" s="22">
        <v>80872</v>
      </c>
      <c r="X13" s="17">
        <f t="shared" si="4"/>
        <v>8342</v>
      </c>
      <c r="Y13" s="17">
        <f t="shared" si="5"/>
        <v>11.501447676823375</v>
      </c>
      <c r="Z13" s="17">
        <v>64894</v>
      </c>
      <c r="AA13" s="17">
        <v>79149</v>
      </c>
      <c r="AB13" s="17">
        <f t="shared" si="6"/>
        <v>14255</v>
      </c>
      <c r="AC13" s="17">
        <f t="shared" si="7"/>
        <v>21.966591672573728</v>
      </c>
      <c r="AD13" s="18">
        <v>15306.6</v>
      </c>
      <c r="AE13" s="18">
        <v>37237.1</v>
      </c>
      <c r="AF13" s="19">
        <f t="shared" si="13"/>
        <v>15426.4</v>
      </c>
      <c r="AG13" s="17"/>
      <c r="AH13" s="17">
        <v>2515.4</v>
      </c>
      <c r="AI13" s="17"/>
      <c r="AJ13" s="17">
        <v>12911</v>
      </c>
      <c r="AK13" s="17"/>
      <c r="AL13" s="17">
        <f t="shared" si="8"/>
        <v>-21810.699999999997</v>
      </c>
      <c r="AM13" s="20">
        <v>44152</v>
      </c>
      <c r="AN13" s="18">
        <v>59346.400000000001</v>
      </c>
      <c r="AO13" s="20">
        <v>52229.1</v>
      </c>
      <c r="AP13" s="18">
        <f t="shared" si="9"/>
        <v>-7117.3000000000029</v>
      </c>
      <c r="AQ13" s="18">
        <f t="shared" si="10"/>
        <v>-11.992808325357558</v>
      </c>
      <c r="AR13" s="18">
        <v>568</v>
      </c>
      <c r="AS13" s="18">
        <v>570</v>
      </c>
      <c r="AT13" s="18">
        <f t="shared" si="11"/>
        <v>2</v>
      </c>
      <c r="AU13" s="18">
        <v>14339</v>
      </c>
      <c r="AV13" s="20">
        <v>14470</v>
      </c>
      <c r="AW13" s="18">
        <f t="shared" si="12"/>
        <v>131</v>
      </c>
      <c r="AX13" s="20">
        <v>4493.7</v>
      </c>
      <c r="AY13" s="18">
        <v>9459.2999999999993</v>
      </c>
      <c r="AZ13" s="18">
        <v>10966.9</v>
      </c>
      <c r="BA13" s="18">
        <v>788.6</v>
      </c>
    </row>
    <row r="14" spans="1:53" ht="27" customHeight="1" x14ac:dyDescent="0.25">
      <c r="A14" s="15">
        <v>6</v>
      </c>
      <c r="B14" s="16" t="s">
        <v>54</v>
      </c>
      <c r="C14" s="17">
        <f>[1]ЛПЕ!C14+[1]ЛПЕ!C18+[1]ЛПЕ!C19+[1]ЛПЕ!C20+[1]ЛПЕ!C21+[1]ЛПЕ!C22</f>
        <v>51412.4</v>
      </c>
      <c r="D14" s="17">
        <f>[1]ЛПЕ!D14+[1]ЛПЕ!D18+[1]ЛПЕ!D19+[1]ЛПЕ!D20+[1]ЛПЕ!D21+[1]ЛПЕ!D22</f>
        <v>48340.3</v>
      </c>
      <c r="E14" s="17">
        <f>[1]ЛПЕ!E14+[1]ЛПЕ!E18+[1]ЛПЕ!E19+[1]ЛПЕ!E20+[1]ЛПЕ!E21+[1]ЛПЕ!E22</f>
        <v>58049.2</v>
      </c>
      <c r="F14" s="17">
        <f>[1]ЛПЕ!E15+[1]ЛПЕ!E16</f>
        <v>15714.800000000001</v>
      </c>
      <c r="G14" s="17">
        <f>[1]ЛПЕ!E17+[1]ЛПЕ!E18</f>
        <v>27176.799999999999</v>
      </c>
      <c r="H14" s="17">
        <f>[1]ЛПЕ!E19</f>
        <v>14992</v>
      </c>
      <c r="I14" s="17">
        <f>[1]ЛПЕ!E20+[1]ЛПЕ!E21+[1]ЛПЕ!E22</f>
        <v>165.6</v>
      </c>
      <c r="J14" s="17">
        <f t="shared" si="0"/>
        <v>20.084484374321192</v>
      </c>
      <c r="K14" s="17">
        <f>[1]ЛПЕ!C43</f>
        <v>51973.1</v>
      </c>
      <c r="L14" s="17">
        <f>[1]ЛПЕ!D43</f>
        <v>61225.9</v>
      </c>
      <c r="M14" s="17">
        <f t="shared" si="1"/>
        <v>48229.599999999991</v>
      </c>
      <c r="N14" s="17">
        <f>[1]ЛПЕ!E28</f>
        <v>42229.2</v>
      </c>
      <c r="O14" s="17">
        <f>[1]ЛПЕ!E29</f>
        <v>2915.2</v>
      </c>
      <c r="P14" s="17">
        <f>[1]ЛПЕ!E39+[1]ЛПЕ!E40+[1]ЛПЕ!E41+[1]ЛПЕ!E42</f>
        <v>3085.2</v>
      </c>
      <c r="Q14" s="17">
        <f t="shared" si="2"/>
        <v>-21.226801076015235</v>
      </c>
      <c r="R14" s="17">
        <f>[1]ЛПЕ!C49</f>
        <v>-884.5</v>
      </c>
      <c r="S14" s="17">
        <f>[1]ЛПЕ!D49</f>
        <v>-13250.9</v>
      </c>
      <c r="T14" s="18">
        <f>[1]ЛПЕ!E45</f>
        <v>9583.4</v>
      </c>
      <c r="U14" s="17">
        <f t="shared" si="3"/>
        <v>22834.3</v>
      </c>
      <c r="V14" s="17">
        <v>1310</v>
      </c>
      <c r="W14" s="22">
        <v>1558</v>
      </c>
      <c r="X14" s="17">
        <f t="shared" si="4"/>
        <v>248</v>
      </c>
      <c r="Y14" s="17">
        <f t="shared" si="5"/>
        <v>18.931297709923655</v>
      </c>
      <c r="Z14" s="17">
        <v>33247</v>
      </c>
      <c r="AA14" s="17">
        <v>18652.8</v>
      </c>
      <c r="AB14" s="17">
        <f t="shared" si="6"/>
        <v>-14594.2</v>
      </c>
      <c r="AC14" s="17">
        <f t="shared" si="7"/>
        <v>-43.896291394712307</v>
      </c>
      <c r="AD14" s="20">
        <v>51.9</v>
      </c>
      <c r="AE14" s="20">
        <v>70056</v>
      </c>
      <c r="AF14" s="19">
        <f t="shared" si="13"/>
        <v>96445</v>
      </c>
      <c r="AG14" s="17"/>
      <c r="AH14" s="17">
        <v>96384</v>
      </c>
      <c r="AI14" s="17"/>
      <c r="AJ14" s="17">
        <v>61</v>
      </c>
      <c r="AK14" s="17"/>
      <c r="AL14" s="17">
        <f t="shared" si="8"/>
        <v>26389</v>
      </c>
      <c r="AM14" s="18">
        <v>22174</v>
      </c>
      <c r="AN14" s="18">
        <v>26277</v>
      </c>
      <c r="AO14" s="18">
        <v>19158</v>
      </c>
      <c r="AP14" s="18">
        <f t="shared" si="9"/>
        <v>-7119</v>
      </c>
      <c r="AQ14" s="18">
        <f t="shared" si="10"/>
        <v>-27.092133805228912</v>
      </c>
      <c r="AR14" s="18">
        <v>286</v>
      </c>
      <c r="AS14" s="18">
        <v>267</v>
      </c>
      <c r="AT14" s="18">
        <f t="shared" si="11"/>
        <v>-19</v>
      </c>
      <c r="AU14" s="18">
        <v>15923</v>
      </c>
      <c r="AV14" s="20">
        <v>12050.5</v>
      </c>
      <c r="AW14" s="20">
        <f t="shared" si="12"/>
        <v>-3872.5</v>
      </c>
      <c r="AX14" s="20">
        <v>186.5</v>
      </c>
      <c r="AY14" s="20">
        <v>6664.1</v>
      </c>
      <c r="AZ14" s="20">
        <v>9118.9</v>
      </c>
      <c r="BA14" s="20">
        <v>298.8</v>
      </c>
    </row>
    <row r="15" spans="1:53" ht="14.1" customHeight="1" x14ac:dyDescent="0.25">
      <c r="A15" s="15">
        <v>7</v>
      </c>
      <c r="B15" s="16" t="s">
        <v>55</v>
      </c>
      <c r="C15" s="17">
        <f>[1]Луцькспецкомунтранс!C14+[1]Луцькспецкомунтранс!C18+[1]Луцькспецкомунтранс!C19+[1]Луцькспецкомунтранс!C20+[1]Луцькспецкомунтранс!C21+[1]Луцькспецкомунтранс!C22</f>
        <v>42368.1</v>
      </c>
      <c r="D15" s="17">
        <f>[1]Луцькспецкомунтранс!D14+[1]Луцькспецкомунтранс!D18+[1]Луцькспецкомунтранс!D19+[1]Луцькспецкомунтранс!D20+[1]Луцькспецкомунтранс!D21+[1]Луцькспецкомунтранс!D22</f>
        <v>65643.8</v>
      </c>
      <c r="E15" s="17">
        <f>[1]Луцькспецкомунтранс!E14+[1]Луцькспецкомунтранс!E18+[1]Луцькспецкомунтранс!E19+[1]Луцькспецкомунтранс!E20+[1]Луцькспецкомунтранс!E21+[1]Луцькспецкомунтранс!E22</f>
        <v>59278.2</v>
      </c>
      <c r="F15" s="17">
        <f>[1]Луцькспецкомунтранс!E15+[1]Луцькспецкомунтранс!E16+[1]Луцькспецкомунтранс!E18</f>
        <v>45453.9</v>
      </c>
      <c r="G15" s="17">
        <f>[1]Луцькспецкомунтранс!E17</f>
        <v>9965</v>
      </c>
      <c r="H15" s="17">
        <f>[1]Луцькспецкомунтранс!E19</f>
        <v>2162</v>
      </c>
      <c r="I15" s="17">
        <f>[1]Луцькспецкомунтранс!E20+[1]Луцькспецкомунтранс!E21+[1]Луцькспецкомунтранс!E22</f>
        <v>1697.3</v>
      </c>
      <c r="J15" s="17">
        <f t="shared" si="0"/>
        <v>-9.6971838924620641</v>
      </c>
      <c r="K15" s="17">
        <f>[1]Луцькспецкомунтранс!C43</f>
        <v>39793.1</v>
      </c>
      <c r="L15" s="17">
        <f>[1]Луцькспецкомунтранс!D43</f>
        <v>55787.3</v>
      </c>
      <c r="M15" s="17">
        <f t="shared" si="1"/>
        <v>47051.999999999993</v>
      </c>
      <c r="N15" s="17">
        <f>[1]Луцькспецкомунтранс!E28</f>
        <v>40899.199999999997</v>
      </c>
      <c r="O15" s="17">
        <f>[1]Луцькспецкомунтранс!E29</f>
        <v>3895.1</v>
      </c>
      <c r="P15" s="17">
        <f>[1]Луцькспецкомунтранс!E39+[1]Луцькспецкомунтранс!E40+[1]Луцькспецкомунтранс!E41+[1]Луцькспецкомунтранс!E42</f>
        <v>2257.6999999999998</v>
      </c>
      <c r="Q15" s="17">
        <f t="shared" si="2"/>
        <v>-15.658223287379045</v>
      </c>
      <c r="R15" s="17">
        <f>[1]Луцькспецкомунтранс!C49</f>
        <v>-3701.8</v>
      </c>
      <c r="S15" s="17">
        <f>[1]Луцькспецкомунтранс!D49</f>
        <v>-1084.0999999999999</v>
      </c>
      <c r="T15" s="18">
        <f>[1]Луцькспецкомунтранс!E45</f>
        <v>7460.50000000001</v>
      </c>
      <c r="U15" s="17">
        <f t="shared" si="3"/>
        <v>8544.6000000000095</v>
      </c>
      <c r="V15" s="17">
        <v>15859</v>
      </c>
      <c r="W15" s="22">
        <v>21398</v>
      </c>
      <c r="X15" s="17">
        <f t="shared" si="4"/>
        <v>5539</v>
      </c>
      <c r="Y15" s="17">
        <f t="shared" si="5"/>
        <v>34.926540134939131</v>
      </c>
      <c r="Z15" s="17">
        <v>16619</v>
      </c>
      <c r="AA15" s="17">
        <v>17976</v>
      </c>
      <c r="AB15" s="17">
        <f t="shared" si="6"/>
        <v>1357</v>
      </c>
      <c r="AC15" s="17">
        <f t="shared" si="7"/>
        <v>8.16535290932066</v>
      </c>
      <c r="AD15" s="20">
        <v>2940</v>
      </c>
      <c r="AE15" s="20">
        <v>200</v>
      </c>
      <c r="AF15" s="25">
        <f t="shared" si="13"/>
        <v>855</v>
      </c>
      <c r="AG15" s="17"/>
      <c r="AH15" s="17"/>
      <c r="AI15" s="17"/>
      <c r="AJ15" s="17">
        <v>676</v>
      </c>
      <c r="AK15" s="17">
        <v>179</v>
      </c>
      <c r="AL15" s="17">
        <f t="shared" si="8"/>
        <v>655</v>
      </c>
      <c r="AM15" s="20">
        <v>18588.5</v>
      </c>
      <c r="AN15" s="20">
        <v>32073.8</v>
      </c>
      <c r="AO15" s="20">
        <v>21914.3</v>
      </c>
      <c r="AP15" s="18">
        <f t="shared" si="9"/>
        <v>-10159.5</v>
      </c>
      <c r="AQ15" s="18">
        <f t="shared" si="10"/>
        <v>-31.675386140712973</v>
      </c>
      <c r="AR15" s="18">
        <v>257</v>
      </c>
      <c r="AS15" s="18">
        <v>248</v>
      </c>
      <c r="AT15" s="18">
        <f t="shared" si="11"/>
        <v>-9</v>
      </c>
      <c r="AU15" s="18">
        <v>12773</v>
      </c>
      <c r="AV15" s="20">
        <v>13555.8</v>
      </c>
      <c r="AW15" s="18">
        <f t="shared" si="12"/>
        <v>782.79999999999927</v>
      </c>
      <c r="AX15" s="18">
        <v>3485</v>
      </c>
      <c r="AY15" s="18">
        <v>4031.2</v>
      </c>
      <c r="AZ15" s="18">
        <v>4734.8999999999996</v>
      </c>
      <c r="BA15" s="18">
        <v>329.6</v>
      </c>
    </row>
    <row r="16" spans="1:53" ht="14.1" customHeight="1" x14ac:dyDescent="0.25">
      <c r="A16" s="15">
        <v>8</v>
      </c>
      <c r="B16" s="16" t="s">
        <v>56</v>
      </c>
      <c r="C16" s="17">
        <f>[1]Луцьксвітло!C14+[1]Луцьксвітло!C18+[1]Луцьксвітло!C19+[1]Луцьксвітло!C20+[1]Луцьксвітло!C21+[1]Луцьксвітло!C22</f>
        <v>15365</v>
      </c>
      <c r="D16" s="17">
        <f>[1]Луцьксвітло!D14+[1]Луцьксвітло!D18+[1]Луцьксвітло!D19+[1]Луцьксвітло!D20+[1]Луцьксвітло!D21+[1]Луцьксвітло!D22</f>
        <v>19314</v>
      </c>
      <c r="E16" s="17">
        <f>[1]Луцьксвітло!E14+[1]Луцьксвітло!E18+[1]Луцьксвітло!E19+[1]Луцьксвітло!E20+[1]Луцьксвітло!E21+[1]Луцьксвітло!E22</f>
        <v>20069.2</v>
      </c>
      <c r="F16" s="17">
        <f>[1]Луцьксвітло!E15+[1]Луцьксвітло!E16+[1]Луцьксвітло!E18</f>
        <v>1169.3</v>
      </c>
      <c r="G16" s="17">
        <f>[1]Луцьксвітло!E17</f>
        <v>14872.9</v>
      </c>
      <c r="H16" s="17">
        <f>[1]Луцьксвітло!E19</f>
        <v>0</v>
      </c>
      <c r="I16" s="17">
        <f>[1]Луцьксвітло!E20+[1]Луцьксвітло!E21+[1]Луцьксвітло!E22</f>
        <v>4027</v>
      </c>
      <c r="J16" s="17">
        <f t="shared" si="0"/>
        <v>3.9101170135652978</v>
      </c>
      <c r="K16" s="17">
        <f>[1]Луцьксвітло!C43</f>
        <v>13905</v>
      </c>
      <c r="L16" s="17">
        <f>[1]Луцьксвітло!D43</f>
        <v>17028</v>
      </c>
      <c r="M16" s="17">
        <f t="shared" si="1"/>
        <v>18076</v>
      </c>
      <c r="N16" s="17">
        <f>[1]Луцьксвітло!E28</f>
        <v>16401</v>
      </c>
      <c r="O16" s="17">
        <f>[1]Луцьксвітло!E29</f>
        <v>1600</v>
      </c>
      <c r="P16" s="17">
        <f>[1]Луцьксвітло!E39+[1]Луцьксвітло!E40+[1]Луцьксвітло!E41+[1]Луцьксвітло!E42</f>
        <v>75</v>
      </c>
      <c r="Q16" s="17">
        <f t="shared" si="2"/>
        <v>6.1545689452666181</v>
      </c>
      <c r="R16" s="17">
        <f>[1]Луцьксвітло!C49</f>
        <v>-234</v>
      </c>
      <c r="S16" s="17">
        <f>[1]Луцьксвітло!D49</f>
        <v>22</v>
      </c>
      <c r="T16" s="18">
        <f>[1]Луцьксвітло!E45</f>
        <v>12.999999999996399</v>
      </c>
      <c r="U16" s="17">
        <f t="shared" si="3"/>
        <v>-9.0000000000036007</v>
      </c>
      <c r="V16" s="17">
        <v>1925</v>
      </c>
      <c r="W16" s="22">
        <v>2306</v>
      </c>
      <c r="X16" s="17">
        <f t="shared" si="4"/>
        <v>381</v>
      </c>
      <c r="Y16" s="17">
        <f t="shared" si="5"/>
        <v>19.79220779220779</v>
      </c>
      <c r="Z16" s="17">
        <v>1112</v>
      </c>
      <c r="AA16" s="17">
        <v>2245</v>
      </c>
      <c r="AB16" s="17">
        <f t="shared" si="6"/>
        <v>1133</v>
      </c>
      <c r="AC16" s="17">
        <f t="shared" si="7"/>
        <v>101.8884892086331</v>
      </c>
      <c r="AD16" s="20">
        <v>351.6</v>
      </c>
      <c r="AE16" s="20">
        <v>43</v>
      </c>
      <c r="AF16" s="19">
        <f t="shared" si="13"/>
        <v>42.9</v>
      </c>
      <c r="AG16" s="17"/>
      <c r="AH16" s="17">
        <v>20.7</v>
      </c>
      <c r="AI16" s="17"/>
      <c r="AJ16" s="17">
        <v>22.2</v>
      </c>
      <c r="AK16" s="17"/>
      <c r="AL16" s="17">
        <f t="shared" si="8"/>
        <v>-0.10000000000000142</v>
      </c>
      <c r="AM16" s="20">
        <v>3450</v>
      </c>
      <c r="AN16" s="20">
        <v>3422</v>
      </c>
      <c r="AO16" s="20">
        <v>3517</v>
      </c>
      <c r="AP16" s="18">
        <f t="shared" si="9"/>
        <v>95</v>
      </c>
      <c r="AQ16" s="18">
        <f t="shared" si="10"/>
        <v>2.7761542957334768</v>
      </c>
      <c r="AR16" s="18">
        <v>45</v>
      </c>
      <c r="AS16" s="18">
        <v>39</v>
      </c>
      <c r="AT16" s="18">
        <f t="shared" si="11"/>
        <v>-6</v>
      </c>
      <c r="AU16" s="18">
        <v>13642.6</v>
      </c>
      <c r="AV16" s="20">
        <v>13460.1</v>
      </c>
      <c r="AW16" s="18">
        <f t="shared" si="12"/>
        <v>-182.5</v>
      </c>
      <c r="AX16" s="18"/>
      <c r="AY16" s="18">
        <v>635.9</v>
      </c>
      <c r="AZ16" s="18">
        <v>765</v>
      </c>
      <c r="BA16" s="18">
        <v>52.6</v>
      </c>
    </row>
    <row r="17" spans="1:53" ht="14.1" customHeight="1" x14ac:dyDescent="0.25">
      <c r="A17" s="15">
        <v>9</v>
      </c>
      <c r="B17" s="26" t="s">
        <v>57</v>
      </c>
      <c r="C17" s="17">
        <f>[1]Зоопарк!C26</f>
        <v>6200.9</v>
      </c>
      <c r="D17" s="17">
        <f>[1]Зоопарк!D26</f>
        <v>7721.6</v>
      </c>
      <c r="E17" s="17">
        <f>[1]Зоопарк!E14+[1]Зоопарк!E18+[1]Зоопарк!E19+[1]Зоопарк!E20+[1]Зоопарк!E21+[1]Зоопарк!E22</f>
        <v>7786.5000000000009</v>
      </c>
      <c r="F17" s="17">
        <f>[1]Зоопарк!E15+[1]Зоопарк!E16+[1]Зоопарк!E18</f>
        <v>1482.3</v>
      </c>
      <c r="G17" s="17">
        <f>[1]Зоопарк!E17</f>
        <v>0</v>
      </c>
      <c r="H17" s="17">
        <f>[1]Зоопарк!E19</f>
        <v>5639.8</v>
      </c>
      <c r="I17" s="17">
        <f>[1]Зоопарк!E20+[1]Зоопарк!E21+[1]Зоопарк!E22</f>
        <v>664.4</v>
      </c>
      <c r="J17" s="17">
        <f t="shared" si="0"/>
        <v>0.84049937836718414</v>
      </c>
      <c r="K17" s="17">
        <f>[1]Зоопарк!C43</f>
        <v>5936.5</v>
      </c>
      <c r="L17" s="17">
        <f>[1]Зоопарк!D43</f>
        <v>7421.6</v>
      </c>
      <c r="M17" s="17">
        <f t="shared" si="1"/>
        <v>7409.5</v>
      </c>
      <c r="N17" s="17">
        <f>[1]Зоопарк!E28</f>
        <v>4463.7</v>
      </c>
      <c r="O17" s="17">
        <f>[1]Зоопарк!E29</f>
        <v>1475.3</v>
      </c>
      <c r="P17" s="17">
        <f>[1]Зоопарк!E40+[1]Зоопарк!E42</f>
        <v>1470.5</v>
      </c>
      <c r="Q17" s="17">
        <f t="shared" si="2"/>
        <v>-0.16303761992023169</v>
      </c>
      <c r="R17" s="17">
        <f>[1]Зоопарк!C49</f>
        <v>264.39999999999998</v>
      </c>
      <c r="S17" s="17">
        <f>[1]Зоопарк!D49</f>
        <v>300.00000000000102</v>
      </c>
      <c r="T17" s="18">
        <f>[1]Зоопарк!E45</f>
        <v>278.70000000000101</v>
      </c>
      <c r="U17" s="17">
        <f t="shared" si="3"/>
        <v>-21.300000000000011</v>
      </c>
      <c r="V17" s="17">
        <v>103</v>
      </c>
      <c r="W17" s="24">
        <v>676.4</v>
      </c>
      <c r="X17" s="17">
        <f t="shared" si="4"/>
        <v>573.4</v>
      </c>
      <c r="Y17" s="17">
        <f t="shared" si="5"/>
        <v>556.69902912621353</v>
      </c>
      <c r="Z17" s="17">
        <v>199.7</v>
      </c>
      <c r="AA17" s="23">
        <v>46.5</v>
      </c>
      <c r="AB17" s="17">
        <f t="shared" si="6"/>
        <v>-153.19999999999999</v>
      </c>
      <c r="AC17" s="17">
        <f t="shared" si="7"/>
        <v>-76.715072608913374</v>
      </c>
      <c r="AD17" s="18">
        <v>46.6</v>
      </c>
      <c r="AE17" s="18">
        <v>500</v>
      </c>
      <c r="AF17" s="19">
        <f t="shared" si="13"/>
        <v>259.3</v>
      </c>
      <c r="AG17" s="17"/>
      <c r="AH17" s="17"/>
      <c r="AI17" s="17"/>
      <c r="AJ17" s="17">
        <v>259.3</v>
      </c>
      <c r="AK17" s="17"/>
      <c r="AL17" s="17">
        <f t="shared" si="8"/>
        <v>-240.7</v>
      </c>
      <c r="AM17" s="18">
        <v>3293.7</v>
      </c>
      <c r="AN17" s="18">
        <v>4191.8</v>
      </c>
      <c r="AO17" s="18">
        <v>3649.3</v>
      </c>
      <c r="AP17" s="18">
        <f t="shared" si="9"/>
        <v>-542.5</v>
      </c>
      <c r="AQ17" s="18">
        <f t="shared" si="10"/>
        <v>-12.941934252588382</v>
      </c>
      <c r="AR17" s="18">
        <v>56</v>
      </c>
      <c r="AS17" s="18">
        <v>52</v>
      </c>
      <c r="AT17" s="18">
        <f t="shared" si="11"/>
        <v>-4</v>
      </c>
      <c r="AU17" s="18">
        <v>10690</v>
      </c>
      <c r="AV17" s="20">
        <v>11696</v>
      </c>
      <c r="AW17" s="18">
        <f t="shared" si="12"/>
        <v>1006</v>
      </c>
      <c r="AX17" s="18">
        <v>152.30000000000001</v>
      </c>
      <c r="AY17" s="18">
        <v>655.7</v>
      </c>
      <c r="AZ17" s="20">
        <v>776</v>
      </c>
      <c r="BA17" s="18">
        <v>54.7</v>
      </c>
    </row>
    <row r="18" spans="1:53" ht="14.1" customHeight="1" x14ac:dyDescent="0.25">
      <c r="A18" s="15">
        <v>10</v>
      </c>
      <c r="B18" s="16" t="s">
        <v>58</v>
      </c>
      <c r="C18" s="17">
        <f>[1]Спецкомбінат!C14+[1]Спецкомбінат!C18+[1]Спецкомбінат!C19+[1]Спецкомбінат!C20+[1]Спецкомбінат!C21+[1]Спецкомбінат!C22</f>
        <v>8136</v>
      </c>
      <c r="D18" s="17">
        <f>[1]Спецкомбінат!D14+[1]Спецкомбінат!D18+[1]Спецкомбінат!D19+[1]Спецкомбінат!D20+[1]Спецкомбінат!D21+[1]Спецкомбінат!D22</f>
        <v>7622</v>
      </c>
      <c r="E18" s="17">
        <f>[1]Спецкомбінат!E14+[1]Спецкомбінат!E18+[1]Спецкомбінат!E19+[1]Спецкомбінат!E20+[1]Спецкомбінат!E21+[1]Спецкомбінат!E22</f>
        <v>9161</v>
      </c>
      <c r="F18" s="17">
        <f>[1]Спецкомбінат!E15+[1]Спецкомбінат!E16+[1]Спецкомбінат!E18</f>
        <v>5081</v>
      </c>
      <c r="G18" s="17">
        <f>[1]Спецкомбінат!E17</f>
        <v>92</v>
      </c>
      <c r="H18" s="17">
        <f>[1]Спецкомбінат!E19</f>
        <v>3619</v>
      </c>
      <c r="I18" s="17">
        <f>[1]Спецкомбінат!E20+[1]Спецкомбінат!E21+[1]Спецкомбінат!E22</f>
        <v>369</v>
      </c>
      <c r="J18" s="17">
        <f t="shared" si="0"/>
        <v>20.19155077407504</v>
      </c>
      <c r="K18" s="17">
        <f>[1]Спецкомбінат!C43</f>
        <v>7881</v>
      </c>
      <c r="L18" s="17">
        <f>[1]Спецкомбінат!D43</f>
        <v>7372</v>
      </c>
      <c r="M18" s="17">
        <f t="shared" si="1"/>
        <v>8957</v>
      </c>
      <c r="N18" s="17">
        <f>[1]Спецкомбінат!E28</f>
        <v>7239</v>
      </c>
      <c r="O18" s="17">
        <f>[1]Спецкомбінат!E29</f>
        <v>1263</v>
      </c>
      <c r="P18" s="17">
        <f>[1]Спецкомбінат!E39+[1]Спецкомбінат!E40+[1]Спецкомбінат!E41+[1]Спецкомбінат!E42</f>
        <v>455</v>
      </c>
      <c r="Q18" s="17">
        <f t="shared" si="2"/>
        <v>21.500271296798701</v>
      </c>
      <c r="R18" s="17">
        <f>[1]Спецкомбінат!C45</f>
        <v>7</v>
      </c>
      <c r="S18" s="17">
        <f>[1]Спецкомбінат!D45</f>
        <v>10</v>
      </c>
      <c r="T18" s="18">
        <f>[1]Спецкомбінат!E45</f>
        <v>1</v>
      </c>
      <c r="U18" s="17">
        <f t="shared" si="3"/>
        <v>-9</v>
      </c>
      <c r="V18" s="17">
        <v>147</v>
      </c>
      <c r="W18" s="22">
        <v>195</v>
      </c>
      <c r="X18" s="17">
        <f t="shared" si="4"/>
        <v>48</v>
      </c>
      <c r="Y18" s="17">
        <f t="shared" si="5"/>
        <v>32.65306122448979</v>
      </c>
      <c r="Z18" s="17">
        <v>874</v>
      </c>
      <c r="AA18" s="17">
        <v>1472</v>
      </c>
      <c r="AB18" s="17">
        <f t="shared" si="6"/>
        <v>598</v>
      </c>
      <c r="AC18" s="17">
        <f t="shared" si="7"/>
        <v>68.421052631578931</v>
      </c>
      <c r="AD18" s="20">
        <v>112</v>
      </c>
      <c r="AE18" s="20">
        <v>1000</v>
      </c>
      <c r="AF18" s="19">
        <f t="shared" si="13"/>
        <v>88</v>
      </c>
      <c r="AG18" s="17"/>
      <c r="AH18" s="17"/>
      <c r="AI18" s="17">
        <v>88</v>
      </c>
      <c r="AJ18" s="17"/>
      <c r="AK18" s="17"/>
      <c r="AL18" s="17">
        <f t="shared" si="8"/>
        <v>-912</v>
      </c>
      <c r="AM18" s="27">
        <v>4448</v>
      </c>
      <c r="AN18" s="27">
        <v>4450</v>
      </c>
      <c r="AO18" s="27">
        <v>5078</v>
      </c>
      <c r="AP18" s="18">
        <f t="shared" si="9"/>
        <v>628</v>
      </c>
      <c r="AQ18" s="18">
        <f t="shared" si="10"/>
        <v>14.112359550561806</v>
      </c>
      <c r="AR18" s="18">
        <v>58</v>
      </c>
      <c r="AS18" s="18">
        <v>59</v>
      </c>
      <c r="AT18" s="18">
        <f t="shared" si="11"/>
        <v>1</v>
      </c>
      <c r="AU18" s="18">
        <v>13217</v>
      </c>
      <c r="AV18" s="20">
        <v>14345</v>
      </c>
      <c r="AW18" s="18">
        <f t="shared" si="12"/>
        <v>1128</v>
      </c>
      <c r="AX18" s="18">
        <v>103</v>
      </c>
      <c r="AY18" s="18">
        <v>909</v>
      </c>
      <c r="AZ18" s="20">
        <v>1050</v>
      </c>
      <c r="BA18" s="18">
        <v>72</v>
      </c>
    </row>
    <row r="19" spans="1:53" ht="29.25" customHeight="1" x14ac:dyDescent="0.25">
      <c r="A19" s="15">
        <v>11</v>
      </c>
      <c r="B19" s="16" t="s">
        <v>59</v>
      </c>
      <c r="C19" s="17">
        <f>[1]ЛКШіСХ!C14+[1]ЛКШіСХ!C18+[1]ЛКШіСХ!C19+[1]ЛКШіСХ!C20+[1]ЛКШіСХ!C21+[1]ЛКШіСХ!C22</f>
        <v>28258</v>
      </c>
      <c r="D19" s="17">
        <f>[1]ЛКШіСХ!D14+[1]ЛКШіСХ!D18+[1]ЛКШіСХ!D19+[1]ЛКШіСХ!D20+[1]ЛКШіСХ!D21+[1]ЛКШіСХ!D22</f>
        <v>35670</v>
      </c>
      <c r="E19" s="17">
        <f>[1]ЛКШіСХ!E14+[1]ЛКШіСХ!E18+[1]ЛКШіСХ!E19+[1]ЛКШіСХ!E20+[1]ЛКШіСХ!E21+[1]ЛКШіСХ!E22</f>
        <v>20458</v>
      </c>
      <c r="F19" s="17">
        <f>[1]ЛКШіСХ!E15+[1]ЛКШіСХ!E16+[1]ЛКШіСХ!E18</f>
        <v>20067</v>
      </c>
      <c r="G19" s="17">
        <f>[1]ЛКШіСХ!E17</f>
        <v>0</v>
      </c>
      <c r="H19" s="17">
        <f>[1]ЛКШіСХ!E19</f>
        <v>0</v>
      </c>
      <c r="I19" s="17">
        <f>[1]ЛКШіСХ!E20+[1]ЛКШіСХ!E21+[1]ЛКШіСХ!E22</f>
        <v>391</v>
      </c>
      <c r="J19" s="17">
        <f t="shared" si="0"/>
        <v>-42.64648163723016</v>
      </c>
      <c r="K19" s="17">
        <f>[1]ЛКШіСХ!C43</f>
        <v>26836</v>
      </c>
      <c r="L19" s="17">
        <f>[1]ЛКШіСХ!D43</f>
        <v>33992</v>
      </c>
      <c r="M19" s="17">
        <f t="shared" si="1"/>
        <v>20007</v>
      </c>
      <c r="N19" s="17">
        <f>[1]ЛКШіСХ!E28</f>
        <v>16724</v>
      </c>
      <c r="O19" s="17">
        <f>[1]ЛКШіСХ!E29</f>
        <v>1747</v>
      </c>
      <c r="P19" s="17">
        <f>[1]ЛКШіСХ!E39+[1]ЛКШіСХ!E40+[1]ЛКШіСХ!E41+[1]ЛКШіСХ!E42</f>
        <v>1536</v>
      </c>
      <c r="Q19" s="17">
        <f t="shared" si="2"/>
        <v>-41.142033419628142</v>
      </c>
      <c r="R19" s="17">
        <f>[1]ЛКШіСХ!C45</f>
        <v>270</v>
      </c>
      <c r="S19" s="17">
        <f>[1]ЛКШіСХ!D45</f>
        <v>244</v>
      </c>
      <c r="T19" s="18">
        <f>[1]ЛКШіСХ!E45</f>
        <v>0</v>
      </c>
      <c r="U19" s="17">
        <f t="shared" si="3"/>
        <v>-244</v>
      </c>
      <c r="V19" s="17">
        <v>1102.5999999999999</v>
      </c>
      <c r="W19" s="22">
        <v>1227.2</v>
      </c>
      <c r="X19" s="17">
        <f t="shared" si="4"/>
        <v>124.60000000000014</v>
      </c>
      <c r="Y19" s="17">
        <f t="shared" si="5"/>
        <v>11.300562307273722</v>
      </c>
      <c r="Z19" s="17">
        <v>3973</v>
      </c>
      <c r="AA19" s="28">
        <v>3939.1</v>
      </c>
      <c r="AB19" s="17">
        <f t="shared" si="6"/>
        <v>-33.900000000000091</v>
      </c>
      <c r="AC19" s="17">
        <f t="shared" si="7"/>
        <v>-0.85325950163604602</v>
      </c>
      <c r="AD19" s="20">
        <v>317</v>
      </c>
      <c r="AE19" s="20">
        <v>400</v>
      </c>
      <c r="AF19" s="19">
        <f t="shared" si="13"/>
        <v>30</v>
      </c>
      <c r="AG19" s="17"/>
      <c r="AH19" s="17"/>
      <c r="AI19" s="17"/>
      <c r="AJ19" s="17">
        <v>30</v>
      </c>
      <c r="AK19" s="17"/>
      <c r="AL19" s="17">
        <f t="shared" si="8"/>
        <v>-370</v>
      </c>
      <c r="AM19" s="20">
        <v>9036</v>
      </c>
      <c r="AN19" s="20">
        <v>12189</v>
      </c>
      <c r="AO19" s="20">
        <v>5580</v>
      </c>
      <c r="AP19" s="18">
        <f t="shared" si="9"/>
        <v>-6609</v>
      </c>
      <c r="AQ19" s="18">
        <f t="shared" si="10"/>
        <v>-54.221018951513663</v>
      </c>
      <c r="AR19" s="18">
        <v>157</v>
      </c>
      <c r="AS19" s="18">
        <v>154</v>
      </c>
      <c r="AT19" s="18">
        <f t="shared" si="11"/>
        <v>-3</v>
      </c>
      <c r="AU19" s="18">
        <v>10666</v>
      </c>
      <c r="AV19" s="20">
        <v>10431</v>
      </c>
      <c r="AW19" s="18">
        <f t="shared" si="12"/>
        <v>-235</v>
      </c>
      <c r="AX19" s="18">
        <v>493</v>
      </c>
      <c r="AY19" s="20">
        <v>591.70000000000005</v>
      </c>
      <c r="AZ19" s="18">
        <v>1225</v>
      </c>
      <c r="BA19" s="18">
        <v>49.9</v>
      </c>
    </row>
    <row r="20" spans="1:53" ht="14.1" customHeight="1" x14ac:dyDescent="0.25">
      <c r="A20" s="15">
        <v>12</v>
      </c>
      <c r="B20" s="16" t="s">
        <v>60</v>
      </c>
      <c r="C20" s="17">
        <f>[1]Їдальня!C14+[1]Їдальня!C18+[1]Їдальня!C19+[1]Їдальня!C20+[1]Їдальня!C21+[1]Їдальня!C22</f>
        <v>1053</v>
      </c>
      <c r="D20" s="17">
        <f>[1]Їдальня!D14+[1]Їдальня!D18+[1]Їдальня!D19+[1]Їдальня!D20+[1]Їдальня!D21+[1]Їдальня!D22</f>
        <v>1518</v>
      </c>
      <c r="E20" s="17">
        <f>[1]Їдальня!E14+[1]Їдальня!E18+[1]Їдальня!E19+[1]Їдальня!E20+[1]Їдальня!E21+[1]Їдальня!E22</f>
        <v>1320</v>
      </c>
      <c r="F20" s="17">
        <f>[1]Їдальня!E15+[1]Їдальня!E16+[1]Їдальня!E18</f>
        <v>1320</v>
      </c>
      <c r="G20" s="17">
        <f>[1]Їдальня!E17</f>
        <v>0</v>
      </c>
      <c r="H20" s="17">
        <f>[1]Їдальня!E19</f>
        <v>0</v>
      </c>
      <c r="I20" s="17">
        <f>[1]Їдальня!E20+[1]Їдальня!E21+[1]Їдальня!E22</f>
        <v>0</v>
      </c>
      <c r="J20" s="17">
        <f t="shared" si="0"/>
        <v>-13.043478260869563</v>
      </c>
      <c r="K20" s="17">
        <f>[1]Їдальня!C43</f>
        <v>866.2</v>
      </c>
      <c r="L20" s="17">
        <f>[1]Їдальня!D43</f>
        <v>1252</v>
      </c>
      <c r="M20" s="17">
        <f t="shared" si="1"/>
        <v>1147</v>
      </c>
      <c r="N20" s="17">
        <f>[1]Їдальня!E28</f>
        <v>477</v>
      </c>
      <c r="O20" s="17">
        <f>[1]Їдальня!E29</f>
        <v>258</v>
      </c>
      <c r="P20" s="17">
        <f>[1]Їдальня!E39+[1]Їдальня!E40+[1]Їдальня!E41+[1]Їдальня!E42</f>
        <v>412</v>
      </c>
      <c r="Q20" s="17">
        <f t="shared" si="2"/>
        <v>-8.3865814696485614</v>
      </c>
      <c r="R20" s="28">
        <f>[1]Їдальня!C45</f>
        <v>11.1999999999999</v>
      </c>
      <c r="S20" s="17">
        <f>[1]Їдальня!D45</f>
        <v>13</v>
      </c>
      <c r="T20" s="18">
        <f>[1]Їдальня!E45</f>
        <v>-47</v>
      </c>
      <c r="U20" s="17">
        <f t="shared" si="3"/>
        <v>-60</v>
      </c>
      <c r="V20" s="17">
        <v>19.399999999999999</v>
      </c>
      <c r="W20" s="22">
        <v>29</v>
      </c>
      <c r="X20" s="17">
        <f t="shared" si="4"/>
        <v>9.6000000000000014</v>
      </c>
      <c r="Y20" s="17">
        <f t="shared" si="5"/>
        <v>49.484536082474222</v>
      </c>
      <c r="Z20" s="17">
        <v>28.6</v>
      </c>
      <c r="AA20" s="17">
        <v>212.7</v>
      </c>
      <c r="AB20" s="17">
        <f t="shared" si="6"/>
        <v>184.1</v>
      </c>
      <c r="AC20" s="17">
        <f t="shared" si="7"/>
        <v>643.70629370629365</v>
      </c>
      <c r="AD20" s="20">
        <v>2</v>
      </c>
      <c r="AE20" s="20">
        <v>10</v>
      </c>
      <c r="AF20" s="19">
        <f t="shared" si="13"/>
        <v>0</v>
      </c>
      <c r="AG20" s="17"/>
      <c r="AH20" s="17"/>
      <c r="AI20" s="17"/>
      <c r="AJ20" s="17"/>
      <c r="AK20" s="17"/>
      <c r="AL20" s="17">
        <f t="shared" si="8"/>
        <v>-10</v>
      </c>
      <c r="AM20" s="20">
        <v>278.5</v>
      </c>
      <c r="AN20" s="20">
        <v>450</v>
      </c>
      <c r="AO20" s="20">
        <v>370.6</v>
      </c>
      <c r="AP20" s="18">
        <f t="shared" si="9"/>
        <v>-79.399999999999977</v>
      </c>
      <c r="AQ20" s="18">
        <f t="shared" si="10"/>
        <v>-17.644444444444446</v>
      </c>
      <c r="AR20" s="18">
        <v>9</v>
      </c>
      <c r="AS20" s="18">
        <v>10</v>
      </c>
      <c r="AT20" s="18">
        <f t="shared" si="11"/>
        <v>1</v>
      </c>
      <c r="AU20" s="18">
        <v>8552</v>
      </c>
      <c r="AV20" s="20">
        <v>7240</v>
      </c>
      <c r="AW20" s="18">
        <f t="shared" si="12"/>
        <v>-1312</v>
      </c>
      <c r="AX20" s="18"/>
      <c r="AY20" s="18">
        <v>62</v>
      </c>
      <c r="AZ20" s="18">
        <v>94.1</v>
      </c>
      <c r="BA20" s="18">
        <v>6.6</v>
      </c>
    </row>
    <row r="21" spans="1:53" ht="14.1" customHeight="1" x14ac:dyDescent="0.25">
      <c r="A21" s="15">
        <v>13</v>
      </c>
      <c r="B21" s="16" t="s">
        <v>61</v>
      </c>
      <c r="C21" s="17">
        <f>'[1]КП "Ласка"'!C26</f>
        <v>2399.9</v>
      </c>
      <c r="D21" s="17">
        <f>'[1]КП "Ласка"'!D26</f>
        <v>2724</v>
      </c>
      <c r="E21" s="17">
        <f>'[1]КП "Ласка"'!E14+'[1]КП "Ласка"'!E18+'[1]КП "Ласка"'!E19+'[1]КП "Ласка"'!E20+'[1]КП "Ласка"'!E21+'[1]КП "Ласка"'!E22</f>
        <v>2772.9</v>
      </c>
      <c r="F21" s="17">
        <f>'[1]КП "Ласка"'!E15+'[1]КП "Ласка"'!E16+'[1]КП "Ласка"'!E18</f>
        <v>84.1</v>
      </c>
      <c r="G21" s="17">
        <f>'[1]КП "Ласка"'!E17</f>
        <v>0</v>
      </c>
      <c r="H21" s="17">
        <f>'[1]КП "Ласка"'!E19</f>
        <v>2594.4</v>
      </c>
      <c r="I21" s="17">
        <f>'[1]КП "Ласка"'!E20+'[1]КП "Ласка"'!E21+'[1]КП "Ласка"'!E22</f>
        <v>94.4</v>
      </c>
      <c r="J21" s="17">
        <f t="shared" si="0"/>
        <v>1.7951541850220281</v>
      </c>
      <c r="K21" s="17">
        <f>'[1]КП "Ласка"'!C43</f>
        <v>2447.1</v>
      </c>
      <c r="L21" s="17">
        <f>'[1]КП "Ласка"'!D43</f>
        <v>2879.6</v>
      </c>
      <c r="M21" s="17">
        <f t="shared" si="1"/>
        <v>2830.7</v>
      </c>
      <c r="N21" s="17">
        <f>'[1]КП "Ласка"'!E28</f>
        <v>2210.6999999999998</v>
      </c>
      <c r="O21" s="17">
        <f>'[1]КП "Ласка"'!E29</f>
        <v>549.9</v>
      </c>
      <c r="P21" s="17">
        <f>'[1]КП "Ласка"'!E40</f>
        <v>70.099999999999994</v>
      </c>
      <c r="Q21" s="17">
        <f t="shared" si="2"/>
        <v>-1.698152521183502</v>
      </c>
      <c r="R21" s="17">
        <f>'[1]КП "Ласка"'!C45</f>
        <v>-47.199999999999797</v>
      </c>
      <c r="S21" s="17">
        <f>'[1]КП "Ласка"'!D45</f>
        <v>-155.6</v>
      </c>
      <c r="T21" s="18">
        <f>'[1]КП "Ласка"'!E45</f>
        <v>-57.799999999999699</v>
      </c>
      <c r="U21" s="17">
        <f t="shared" si="3"/>
        <v>97.800000000000296</v>
      </c>
      <c r="V21" s="17">
        <v>0</v>
      </c>
      <c r="W21" s="22"/>
      <c r="X21" s="17">
        <f t="shared" si="4"/>
        <v>0</v>
      </c>
      <c r="Y21" s="17"/>
      <c r="Z21" s="17">
        <v>1.7</v>
      </c>
      <c r="AA21" s="17"/>
      <c r="AB21" s="17">
        <f t="shared" si="6"/>
        <v>-1.7</v>
      </c>
      <c r="AC21" s="17">
        <f t="shared" si="7"/>
        <v>-100</v>
      </c>
      <c r="AD21" s="20">
        <v>0</v>
      </c>
      <c r="AE21" s="20">
        <v>500</v>
      </c>
      <c r="AF21" s="19">
        <f t="shared" si="13"/>
        <v>0</v>
      </c>
      <c r="AG21" s="17"/>
      <c r="AH21" s="17"/>
      <c r="AI21" s="17"/>
      <c r="AJ21" s="17"/>
      <c r="AK21" s="17"/>
      <c r="AL21" s="17">
        <f t="shared" si="8"/>
        <v>-500</v>
      </c>
      <c r="AM21" s="20">
        <v>1410.2</v>
      </c>
      <c r="AN21" s="20">
        <v>1557.4</v>
      </c>
      <c r="AO21" s="20">
        <v>1563.9</v>
      </c>
      <c r="AP21" s="18">
        <f t="shared" si="9"/>
        <v>6.5</v>
      </c>
      <c r="AQ21" s="18">
        <f t="shared" si="10"/>
        <v>0.41736227045075225</v>
      </c>
      <c r="AR21" s="18">
        <v>22</v>
      </c>
      <c r="AS21" s="18">
        <v>21</v>
      </c>
      <c r="AT21" s="18">
        <f t="shared" si="11"/>
        <v>-1</v>
      </c>
      <c r="AU21" s="18">
        <v>10180</v>
      </c>
      <c r="AV21" s="20">
        <v>12408</v>
      </c>
      <c r="AW21" s="18">
        <f t="shared" si="12"/>
        <v>2228</v>
      </c>
      <c r="AX21" s="18"/>
      <c r="AY21" s="18">
        <v>286.7</v>
      </c>
      <c r="AZ21" s="18">
        <v>325.3</v>
      </c>
      <c r="BA21" s="18">
        <v>23.9</v>
      </c>
    </row>
    <row r="22" spans="1:53" ht="14.1" customHeight="1" x14ac:dyDescent="0.25">
      <c r="A22" s="15">
        <v>12</v>
      </c>
      <c r="B22" s="16" t="s">
        <v>62</v>
      </c>
      <c r="C22" s="17">
        <f>[1]АвтоПарк!C14+[1]АвтоПарк!C18+[1]АвтоПарк!C19+[1]АвтоПарк!C20+[1]АвтоПарк!C21+[1]АвтоПарк!C22</f>
        <v>739.7</v>
      </c>
      <c r="D22" s="17">
        <f>[1]АвтоПарк!D14+[1]АвтоПарк!D18+[1]АвтоПарк!D19+[1]АвтоПарк!D20+[1]АвтоПарк!D21+[1]АвтоПарк!D22</f>
        <v>2163</v>
      </c>
      <c r="E22" s="17">
        <f>[1]АвтоПарк!E14+[1]АвтоПарк!E18+[1]АвтоПарк!E19+[1]АвтоПарк!E20+[1]АвтоПарк!E21+[1]АвтоПарк!E22</f>
        <v>809</v>
      </c>
      <c r="F22" s="17">
        <f>[1]АвтоПарк!E15+[1]АвтоПарк!E16+[1]АвтоПарк!E18</f>
        <v>809</v>
      </c>
      <c r="G22" s="17">
        <f>[1]АвтоПарк!E17</f>
        <v>0</v>
      </c>
      <c r="H22" s="17">
        <f>[1]АвтоПарк!E19</f>
        <v>0</v>
      </c>
      <c r="I22" s="17">
        <f>[1]АвтоПарк!E20+[1]АвтоПарк!E21+[1]АвтоПарк!E22</f>
        <v>0</v>
      </c>
      <c r="J22" s="17">
        <f t="shared" si="0"/>
        <v>-62.598243180767454</v>
      </c>
      <c r="K22" s="17">
        <f>[1]АвтоПарк!C43</f>
        <v>572.79999999999995</v>
      </c>
      <c r="L22" s="17">
        <f>[1]АвтоПарк!D43</f>
        <v>1683.1</v>
      </c>
      <c r="M22" s="17">
        <f t="shared" si="1"/>
        <v>861.8</v>
      </c>
      <c r="N22" s="17">
        <f>[1]АвтоПарк!E28</f>
        <v>382.2</v>
      </c>
      <c r="O22" s="17">
        <f>[1]АвтоПарк!E29</f>
        <v>370.9</v>
      </c>
      <c r="P22" s="17">
        <f>[1]АвтоПарк!E39+[1]АвтоПарк!E40+[1]АвтоПарк!E41+[1]АвтоПарк!E42</f>
        <v>108.7</v>
      </c>
      <c r="Q22" s="17">
        <f t="shared" si="2"/>
        <v>-48.796862931495454</v>
      </c>
      <c r="R22" s="17">
        <f>[1]АвтоПарк!C45</f>
        <v>9.9999999999909106E-2</v>
      </c>
      <c r="S22" s="17">
        <f>[1]АвтоПарк!D45</f>
        <v>119.3</v>
      </c>
      <c r="T22" s="18">
        <f>[1]АвтоПарк!E45</f>
        <v>-245.5</v>
      </c>
      <c r="U22" s="17">
        <f t="shared" si="3"/>
        <v>-364.8</v>
      </c>
      <c r="V22" s="17">
        <v>1.3</v>
      </c>
      <c r="W22" s="22">
        <v>8.9</v>
      </c>
      <c r="X22" s="17">
        <f t="shared" si="4"/>
        <v>7.6000000000000005</v>
      </c>
      <c r="Y22" s="17">
        <f t="shared" ref="Y22:Y27" si="14">W22/V22*100-100</f>
        <v>584.61538461538453</v>
      </c>
      <c r="Z22" s="17">
        <v>284.3</v>
      </c>
      <c r="AA22" s="17">
        <v>490.8</v>
      </c>
      <c r="AB22" s="17">
        <f t="shared" si="6"/>
        <v>206.5</v>
      </c>
      <c r="AC22" s="17">
        <f t="shared" si="7"/>
        <v>72.634540977840288</v>
      </c>
      <c r="AD22" s="20">
        <v>0</v>
      </c>
      <c r="AE22" s="20">
        <v>0</v>
      </c>
      <c r="AF22" s="19">
        <f t="shared" si="13"/>
        <v>0</v>
      </c>
      <c r="AG22" s="17"/>
      <c r="AH22" s="17"/>
      <c r="AI22" s="17"/>
      <c r="AJ22" s="17"/>
      <c r="AK22" s="17"/>
      <c r="AL22" s="17">
        <f t="shared" si="8"/>
        <v>0</v>
      </c>
      <c r="AM22" s="20">
        <v>437.4</v>
      </c>
      <c r="AN22" s="18">
        <v>874.8</v>
      </c>
      <c r="AO22" s="20">
        <v>538.6</v>
      </c>
      <c r="AP22" s="18">
        <f t="shared" si="9"/>
        <v>-336.19999999999993</v>
      </c>
      <c r="AQ22" s="18">
        <f t="shared" si="10"/>
        <v>-38.431641518061269</v>
      </c>
      <c r="AR22" s="18">
        <v>7</v>
      </c>
      <c r="AS22" s="18">
        <v>7</v>
      </c>
      <c r="AT22" s="18">
        <f t="shared" si="11"/>
        <v>0</v>
      </c>
      <c r="AU22" s="18">
        <v>11471</v>
      </c>
      <c r="AV22" s="20">
        <v>11220</v>
      </c>
      <c r="AW22" s="18">
        <f t="shared" si="12"/>
        <v>-251</v>
      </c>
      <c r="AX22" s="18">
        <v>122.6</v>
      </c>
      <c r="AY22" s="18">
        <v>80</v>
      </c>
      <c r="AZ22" s="18">
        <v>117.3</v>
      </c>
      <c r="BA22" s="18">
        <v>7</v>
      </c>
    </row>
    <row r="23" spans="1:53" ht="14.1" customHeight="1" x14ac:dyDescent="0.25">
      <c r="A23" s="15">
        <v>15</v>
      </c>
      <c r="B23" s="16" t="s">
        <v>63</v>
      </c>
      <c r="C23" s="17">
        <f>[1]Луцькреклама!C14+[1]Луцькреклама!C18+[1]Луцькреклама!C19+[1]Луцькреклама!C20+[1]Луцькреклама!C21+[1]Луцькреклама!C22</f>
        <v>9434.4</v>
      </c>
      <c r="D23" s="17">
        <f>[1]Луцькреклама!D14+[1]Луцькреклама!D18+[1]Луцькреклама!D19+[1]Луцькреклама!D20+[1]Луцькреклама!D21+[1]Луцькреклама!D22</f>
        <v>10640.699999999999</v>
      </c>
      <c r="E23" s="17">
        <f>[1]Луцькреклама!E14+[1]Луцькреклама!E18+[1]Луцькреклама!E19+[1]Луцькреклама!E20+[1]Луцькреклама!E21+[1]Луцькреклама!E22</f>
        <v>8678.8000000000011</v>
      </c>
      <c r="F23" s="17">
        <f>[1]Луцькреклама!E15+[1]Луцькреклама!E16+[1]Луцькреклама!E18</f>
        <v>7035.3</v>
      </c>
      <c r="G23" s="17">
        <f>[1]Луцькреклама!E17</f>
        <v>0</v>
      </c>
      <c r="H23" s="17">
        <f>[1]Луцькреклама!E19</f>
        <v>975.8</v>
      </c>
      <c r="I23" s="17">
        <f>[1]Луцькреклама!E20+[1]Луцькреклама!E21+[1]Луцькреклама!E22</f>
        <v>667.7</v>
      </c>
      <c r="J23" s="17">
        <f t="shared" si="0"/>
        <v>-18.437696768069756</v>
      </c>
      <c r="K23" s="17">
        <f>[1]Луцькреклама!C43</f>
        <v>7812.6</v>
      </c>
      <c r="L23" s="17">
        <f>[1]Луцькреклама!D43</f>
        <v>9130.9</v>
      </c>
      <c r="M23" s="17">
        <f t="shared" si="1"/>
        <v>7717.7</v>
      </c>
      <c r="N23" s="17">
        <f>[1]Луцькреклама!E28</f>
        <v>0</v>
      </c>
      <c r="O23" s="17">
        <f>[1]Луцькреклама!E29</f>
        <v>880.9</v>
      </c>
      <c r="P23" s="17">
        <f>[1]Луцькреклама!E39+[1]Луцькреклама!E40+[1]Луцькреклама!E41+[1]Луцькреклама!E42</f>
        <v>6836.8</v>
      </c>
      <c r="Q23" s="17">
        <f t="shared" si="2"/>
        <v>-15.477116165985834</v>
      </c>
      <c r="R23" s="17">
        <f>[1]Луцькреклама!C45</f>
        <v>49.400000000000503</v>
      </c>
      <c r="S23" s="17">
        <f>[1]Луцькреклама!D45</f>
        <v>10.899999999999601</v>
      </c>
      <c r="T23" s="18">
        <f>[1]Луцькреклама!E45</f>
        <v>125.900000000001</v>
      </c>
      <c r="U23" s="17">
        <f t="shared" si="3"/>
        <v>115.00000000000139</v>
      </c>
      <c r="V23" s="17">
        <v>514.20000000000005</v>
      </c>
      <c r="W23" s="22">
        <v>3355.4</v>
      </c>
      <c r="X23" s="17">
        <f t="shared" si="4"/>
        <v>2841.2</v>
      </c>
      <c r="Y23" s="17">
        <f t="shared" si="14"/>
        <v>552.54764683002713</v>
      </c>
      <c r="Z23" s="17">
        <v>935.3</v>
      </c>
      <c r="AA23" s="17">
        <v>3911.4</v>
      </c>
      <c r="AB23" s="17">
        <f t="shared" si="6"/>
        <v>2976.1000000000004</v>
      </c>
      <c r="AC23" s="17">
        <f t="shared" si="7"/>
        <v>318.1973698278627</v>
      </c>
      <c r="AD23" s="20">
        <v>7.7</v>
      </c>
      <c r="AE23" s="20">
        <v>30</v>
      </c>
      <c r="AF23" s="19">
        <f t="shared" si="13"/>
        <v>3</v>
      </c>
      <c r="AG23" s="17"/>
      <c r="AH23" s="17"/>
      <c r="AI23" s="17">
        <v>3</v>
      </c>
      <c r="AJ23" s="17"/>
      <c r="AK23" s="17"/>
      <c r="AL23" s="17">
        <f t="shared" si="8"/>
        <v>-27</v>
      </c>
      <c r="AM23" s="20">
        <v>723.1</v>
      </c>
      <c r="AN23" s="20">
        <v>1008.4</v>
      </c>
      <c r="AO23" s="18">
        <v>837.5</v>
      </c>
      <c r="AP23" s="18">
        <f t="shared" si="9"/>
        <v>-170.89999999999998</v>
      </c>
      <c r="AQ23" s="18">
        <f t="shared" si="10"/>
        <v>-16.947639825466084</v>
      </c>
      <c r="AR23" s="18">
        <v>10</v>
      </c>
      <c r="AS23" s="18">
        <v>10</v>
      </c>
      <c r="AT23" s="18">
        <v>9</v>
      </c>
      <c r="AU23" s="18">
        <v>14845</v>
      </c>
      <c r="AV23" s="20">
        <v>14015</v>
      </c>
      <c r="AW23" s="18">
        <f t="shared" si="12"/>
        <v>-830</v>
      </c>
      <c r="AX23" s="18">
        <v>1065.3</v>
      </c>
      <c r="AY23" s="18">
        <v>138</v>
      </c>
      <c r="AZ23" s="18">
        <v>150</v>
      </c>
      <c r="BA23" s="18">
        <v>11.5</v>
      </c>
    </row>
    <row r="24" spans="1:53" ht="14.1" customHeight="1" x14ac:dyDescent="0.25">
      <c r="A24" s="15">
        <v>16</v>
      </c>
      <c r="B24" s="16" t="s">
        <v>64</v>
      </c>
      <c r="C24" s="17">
        <f>[1]Парки!C14+[1]Парки!C18+[1]Парки!C19+[1]Парки!C20+[1]Парки!C21+[1]Парки!C22</f>
        <v>6766.8</v>
      </c>
      <c r="D24" s="17">
        <f>[1]Парки!D14+[1]Парки!D18+[1]Парки!D19+[1]Парки!D20+[1]Парки!D21+[1]Парки!D22</f>
        <v>8128.4</v>
      </c>
      <c r="E24" s="17">
        <f>[1]Парки!E14+[1]Парки!E18+[1]Парки!E19+[1]Парки!E20+[1]Парки!E21+[1]Парки!E22</f>
        <v>8050.7999999999993</v>
      </c>
      <c r="F24" s="17">
        <f>[1]Парки!E15+[1]Парки!E16+[1]Парки!E18</f>
        <v>385.7</v>
      </c>
      <c r="G24" s="17">
        <f>[1]Парки!E17</f>
        <v>4040</v>
      </c>
      <c r="H24" s="17">
        <f>[1]Парки!E19</f>
        <v>3369.6</v>
      </c>
      <c r="I24" s="17">
        <f>[1]Парки!E20+[1]Парки!E21+[1]Парки!E22</f>
        <v>255.5</v>
      </c>
      <c r="J24" s="17">
        <f t="shared" si="0"/>
        <v>-0.95467742729196914</v>
      </c>
      <c r="K24" s="17">
        <f>[1]Парки!C43</f>
        <v>6786.6</v>
      </c>
      <c r="L24" s="17">
        <f>[1]Парки!D43</f>
        <v>7453.7</v>
      </c>
      <c r="M24" s="17">
        <f t="shared" si="1"/>
        <v>7753.7</v>
      </c>
      <c r="N24" s="17">
        <f>[1]Парки!E28</f>
        <v>6602.3</v>
      </c>
      <c r="O24" s="17">
        <f>[1]Парки!E29</f>
        <v>833.4</v>
      </c>
      <c r="P24" s="17">
        <f>[1]Парки!E39+[1]Парки!E40+[1]Парки!E41+[1]Парки!E42</f>
        <v>318</v>
      </c>
      <c r="Q24" s="17">
        <f t="shared" si="2"/>
        <v>4.0248467204207401</v>
      </c>
      <c r="R24" s="17">
        <f>[1]Луцькреклама!C45</f>
        <v>49.400000000000503</v>
      </c>
      <c r="S24" s="17">
        <f>[1]Парки!D45</f>
        <v>4.1999999999998199</v>
      </c>
      <c r="T24" s="18">
        <f>[1]Парки!E45</f>
        <v>-440.50000000000199</v>
      </c>
      <c r="U24" s="17">
        <f t="shared" si="3"/>
        <v>-444.70000000000181</v>
      </c>
      <c r="V24" s="17">
        <v>354</v>
      </c>
      <c r="W24" s="22">
        <v>1591</v>
      </c>
      <c r="X24" s="17">
        <f t="shared" si="4"/>
        <v>1237</v>
      </c>
      <c r="Y24" s="17">
        <f t="shared" si="14"/>
        <v>349.43502824858751</v>
      </c>
      <c r="Z24" s="17">
        <v>34</v>
      </c>
      <c r="AA24" s="17">
        <v>1430</v>
      </c>
      <c r="AB24" s="17">
        <f t="shared" si="6"/>
        <v>1396</v>
      </c>
      <c r="AC24" s="17">
        <f t="shared" si="7"/>
        <v>4105.8823529411766</v>
      </c>
      <c r="AD24" s="18">
        <v>32</v>
      </c>
      <c r="AE24" s="18">
        <v>1200</v>
      </c>
      <c r="AF24" s="19">
        <f t="shared" si="13"/>
        <v>0</v>
      </c>
      <c r="AG24" s="17"/>
      <c r="AH24" s="17"/>
      <c r="AI24" s="17"/>
      <c r="AJ24" s="17"/>
      <c r="AK24" s="17"/>
      <c r="AL24" s="17">
        <f t="shared" si="8"/>
        <v>-1200</v>
      </c>
      <c r="AM24" s="29">
        <v>3591.3</v>
      </c>
      <c r="AN24" s="29">
        <v>3814.1</v>
      </c>
      <c r="AO24" s="18">
        <v>4320.5</v>
      </c>
      <c r="AP24" s="18">
        <f t="shared" si="9"/>
        <v>506.40000000000009</v>
      </c>
      <c r="AQ24" s="18">
        <f t="shared" si="10"/>
        <v>13.277050942555263</v>
      </c>
      <c r="AR24" s="18">
        <v>62</v>
      </c>
      <c r="AS24" s="18">
        <v>71</v>
      </c>
      <c r="AT24" s="18">
        <f>AS24-AR24</f>
        <v>9</v>
      </c>
      <c r="AU24" s="18">
        <v>10645</v>
      </c>
      <c r="AV24" s="20">
        <v>11500</v>
      </c>
      <c r="AW24" s="18">
        <f t="shared" si="12"/>
        <v>855</v>
      </c>
      <c r="AX24" s="18">
        <v>195</v>
      </c>
      <c r="AY24" s="18">
        <v>737.4</v>
      </c>
      <c r="AZ24" s="18">
        <v>871.8</v>
      </c>
      <c r="BA24" s="18">
        <v>61.4</v>
      </c>
    </row>
    <row r="25" spans="1:53" ht="27" customHeight="1" x14ac:dyDescent="0.25">
      <c r="A25" s="15">
        <v>17</v>
      </c>
      <c r="B25" s="16" t="s">
        <v>65</v>
      </c>
      <c r="C25" s="17">
        <f>[1]ЦТІтаП!C14+[1]ЦТІтаП!C18+[1]ЦТІтаП!C19+[1]ЦТІтаП!C20+[1]ЦТІтаП!C21+[1]ЦТІтаП!C22</f>
        <v>683.6</v>
      </c>
      <c r="D25" s="17">
        <f>[1]ЦТІтаП!D14+[1]ЦТІтаП!D18+[1]ЦТІтаП!D19+[1]ЦТІтаП!D20+[1]ЦТІтаП!D21+[1]ЦТІтаП!D22</f>
        <v>866.05</v>
      </c>
      <c r="E25" s="17">
        <f>[1]ЦТІтаП!E14+[1]ЦТІтаП!E18+[1]ЦТІтаП!E19+[1]ЦТІтаП!E20+[1]ЦТІтаП!E21+[1]ЦТІтаП!E22</f>
        <v>479.9</v>
      </c>
      <c r="F25" s="17">
        <f>[1]ЦТІтаП!E15+[1]ЦТІтаП!E16+[1]ЦТІтаП!E18</f>
        <v>108.6</v>
      </c>
      <c r="G25" s="17">
        <f>[1]ЦТІтаП!E17</f>
        <v>0</v>
      </c>
      <c r="H25" s="17">
        <f>[1]ЦТІтаП!E19</f>
        <v>371.3</v>
      </c>
      <c r="I25" s="17">
        <f>[1]ЦТІтаП!E20+[1]ЦТІтаП!E21+[1]ЦТІтаП!E22</f>
        <v>0</v>
      </c>
      <c r="J25" s="17">
        <f t="shared" si="0"/>
        <v>-44.587494948328619</v>
      </c>
      <c r="K25" s="17">
        <f>[1]ЦТІтаП!C43</f>
        <v>634.79999999999995</v>
      </c>
      <c r="L25" s="17">
        <f>[1]ЦТІтаП!D43</f>
        <v>826</v>
      </c>
      <c r="M25" s="17">
        <f t="shared" si="1"/>
        <v>458.90000000000003</v>
      </c>
      <c r="N25" s="17">
        <f>[1]ЦТІтаП!E28</f>
        <v>66.3</v>
      </c>
      <c r="O25" s="17">
        <f>[1]ЦТІтаП!E29</f>
        <v>357.6</v>
      </c>
      <c r="P25" s="17">
        <f>[1]ЦТІтаП!E39+[1]ЦТІтаП!E40+[1]ЦТІтаП!E41+[1]ЦТІтаП!E42</f>
        <v>35</v>
      </c>
      <c r="Q25" s="17">
        <f t="shared" si="2"/>
        <v>-44.443099273607743</v>
      </c>
      <c r="R25" s="17">
        <f>[1]ЦТІтаП!C45</f>
        <v>48.8</v>
      </c>
      <c r="S25" s="17">
        <f>[1]ЦТІтаП!D45</f>
        <v>40.049999999999997</v>
      </c>
      <c r="T25" s="18">
        <f>[1]ЦТІтаП!E45</f>
        <v>21</v>
      </c>
      <c r="U25" s="17">
        <f t="shared" si="3"/>
        <v>-19.049999999999997</v>
      </c>
      <c r="V25" s="17">
        <v>25.9</v>
      </c>
      <c r="W25" s="22">
        <v>50.5</v>
      </c>
      <c r="X25" s="17">
        <f t="shared" si="4"/>
        <v>24.6</v>
      </c>
      <c r="Y25" s="17">
        <f t="shared" si="14"/>
        <v>94.980694980694977</v>
      </c>
      <c r="Z25" s="17">
        <v>138.69999999999999</v>
      </c>
      <c r="AA25" s="17">
        <v>111.8</v>
      </c>
      <c r="AB25" s="17">
        <f t="shared" si="6"/>
        <v>-26.899999999999991</v>
      </c>
      <c r="AC25" s="17">
        <f t="shared" si="7"/>
        <v>-19.394376351838488</v>
      </c>
      <c r="AD25" s="20">
        <v>0</v>
      </c>
      <c r="AE25" s="20">
        <v>0</v>
      </c>
      <c r="AF25" s="19">
        <f t="shared" si="13"/>
        <v>0</v>
      </c>
      <c r="AG25" s="17"/>
      <c r="AH25" s="30"/>
      <c r="AI25" s="17"/>
      <c r="AJ25" s="17"/>
      <c r="AK25" s="17"/>
      <c r="AL25" s="17">
        <f t="shared" si="8"/>
        <v>0</v>
      </c>
      <c r="AM25" s="20">
        <v>409.2</v>
      </c>
      <c r="AN25" s="20">
        <v>462.3</v>
      </c>
      <c r="AO25" s="20">
        <v>268.89999999999998</v>
      </c>
      <c r="AP25" s="18">
        <f t="shared" si="9"/>
        <v>-193.40000000000003</v>
      </c>
      <c r="AQ25" s="18">
        <f t="shared" si="10"/>
        <v>-41.834306727233404</v>
      </c>
      <c r="AR25" s="18">
        <v>5</v>
      </c>
      <c r="AS25" s="18">
        <v>5</v>
      </c>
      <c r="AT25" s="18">
        <f>AS25-AR25</f>
        <v>0</v>
      </c>
      <c r="AU25" s="18">
        <v>15900</v>
      </c>
      <c r="AV25" s="20">
        <v>13400</v>
      </c>
      <c r="AW25" s="18">
        <f t="shared" si="12"/>
        <v>-2500</v>
      </c>
      <c r="AX25" s="18"/>
      <c r="AY25" s="18">
        <v>48.6</v>
      </c>
      <c r="AZ25" s="20">
        <v>53.1</v>
      </c>
      <c r="BA25" s="18">
        <v>4</v>
      </c>
    </row>
    <row r="26" spans="1:53" ht="14.1" customHeight="1" x14ac:dyDescent="0.25">
      <c r="A26" s="15">
        <v>18</v>
      </c>
      <c r="B26" s="16" t="s">
        <v>66</v>
      </c>
      <c r="C26" s="17">
        <f>'[1]Луцькі ринки'!C14+'[1]Луцькі ринки'!C18+'[1]Луцькі ринки'!C19+'[1]Луцькі ринки'!C20+'[1]Луцькі ринки'!C21+'[1]Луцькі ринки'!C22</f>
        <v>1162.3</v>
      </c>
      <c r="D26" s="17">
        <f>'[1]Луцькі ринки'!D14+'[1]Луцькі ринки'!D18+'[1]Луцькі ринки'!D19+'[1]Луцькі ринки'!D20+'[1]Луцькі ринки'!D21+'[1]Луцькі ринки'!D22</f>
        <v>1557.9</v>
      </c>
      <c r="E26" s="17">
        <f>'[1]Луцькі ринки'!E14+'[1]Луцькі ринки'!E18+'[1]Луцькі ринки'!E19+'[1]Луцькі ринки'!E20+'[1]Луцькі ринки'!E21+'[1]Луцькі ринки'!E22</f>
        <v>1439.1000000000001</v>
      </c>
      <c r="F26" s="17">
        <f>'[1]Луцькі ринки'!E15+'[1]Луцькі ринки'!E16+'[1]Луцькі ринки'!E18</f>
        <v>1107.9000000000001</v>
      </c>
      <c r="G26" s="17">
        <f>'[1]Луцькі ринки'!E17</f>
        <v>0</v>
      </c>
      <c r="H26" s="17">
        <f>'[1]Луцькі ринки'!E19</f>
        <v>0</v>
      </c>
      <c r="I26" s="17">
        <f>'[1]Луцькі ринки'!E20+'[1]Луцькі ринки'!E21+'[1]Луцькі ринки'!E22</f>
        <v>331.2</v>
      </c>
      <c r="J26" s="17">
        <f t="shared" si="0"/>
        <v>-7.6256499133448727</v>
      </c>
      <c r="K26" s="17">
        <f>'[1]Луцькі ринки'!C43</f>
        <v>914.8</v>
      </c>
      <c r="L26" s="17">
        <f>'[1]Луцькі ринки'!D43</f>
        <v>1220.2</v>
      </c>
      <c r="M26" s="17">
        <f t="shared" si="1"/>
        <v>1046.0999999999999</v>
      </c>
      <c r="N26" s="17">
        <f>'[1]Луцькі ринки'!E28</f>
        <v>534.29999999999995</v>
      </c>
      <c r="O26" s="17">
        <f>'[1]Луцькі ринки'!E29</f>
        <v>510.5</v>
      </c>
      <c r="P26" s="17">
        <f>'[1]Луцькі ринки'!E39+'[1]Луцькі ринки'!E40+'[1]Луцькі ринки'!E41+'[1]Луцькі ринки'!E42</f>
        <v>1.3</v>
      </c>
      <c r="Q26" s="17">
        <f t="shared" si="2"/>
        <v>-14.26815276184233</v>
      </c>
      <c r="R26" s="17">
        <f>'[1]Луцькі ринки'!C45</f>
        <v>53.8</v>
      </c>
      <c r="S26" s="17">
        <f>'[1]Луцькі ринки'!D45</f>
        <v>78.100000000000406</v>
      </c>
      <c r="T26" s="18">
        <f>'[1]Луцькі ринки'!E45</f>
        <v>162.4</v>
      </c>
      <c r="U26" s="17">
        <f t="shared" si="3"/>
        <v>84.299999999999599</v>
      </c>
      <c r="V26" s="18">
        <v>112.7</v>
      </c>
      <c r="W26" s="31">
        <v>136</v>
      </c>
      <c r="X26" s="17">
        <f t="shared" si="4"/>
        <v>23.299999999999997</v>
      </c>
      <c r="Y26" s="17">
        <f t="shared" si="14"/>
        <v>20.674356699201411</v>
      </c>
      <c r="Z26" s="17">
        <v>143.69999999999999</v>
      </c>
      <c r="AA26" s="17">
        <v>62.1</v>
      </c>
      <c r="AB26" s="17">
        <f t="shared" si="6"/>
        <v>-81.599999999999994</v>
      </c>
      <c r="AC26" s="17">
        <f t="shared" si="7"/>
        <v>-56.78496868475991</v>
      </c>
      <c r="AD26" s="20">
        <v>2.8</v>
      </c>
      <c r="AE26" s="20">
        <v>7</v>
      </c>
      <c r="AF26" s="19">
        <f t="shared" si="13"/>
        <v>111</v>
      </c>
      <c r="AG26" s="17"/>
      <c r="AH26" s="17"/>
      <c r="AI26" s="17">
        <v>111</v>
      </c>
      <c r="AJ26" s="17"/>
      <c r="AK26" s="17"/>
      <c r="AL26" s="17">
        <f t="shared" si="8"/>
        <v>104</v>
      </c>
      <c r="AM26" s="18">
        <v>539.29999999999995</v>
      </c>
      <c r="AN26" s="18">
        <v>589.20000000000005</v>
      </c>
      <c r="AO26" s="18">
        <v>556.70000000000005</v>
      </c>
      <c r="AP26" s="18">
        <f t="shared" si="9"/>
        <v>-32.5</v>
      </c>
      <c r="AQ26" s="18">
        <f t="shared" si="10"/>
        <v>-5.5159538357094249</v>
      </c>
      <c r="AR26" s="18">
        <v>8</v>
      </c>
      <c r="AS26" s="20">
        <v>7</v>
      </c>
      <c r="AT26" s="18">
        <f>AS26-AR26</f>
        <v>-1</v>
      </c>
      <c r="AU26" s="18">
        <v>12223</v>
      </c>
      <c r="AV26" s="20">
        <v>13256</v>
      </c>
      <c r="AW26" s="18">
        <f t="shared" si="12"/>
        <v>1033</v>
      </c>
      <c r="AX26" s="18">
        <v>167.1</v>
      </c>
      <c r="AY26" s="18">
        <v>102.4</v>
      </c>
      <c r="AZ26" s="18">
        <v>118.7</v>
      </c>
      <c r="BA26" s="18">
        <v>8.5</v>
      </c>
    </row>
    <row r="27" spans="1:53" ht="18" customHeight="1" x14ac:dyDescent="0.25">
      <c r="A27" s="42" t="s">
        <v>67</v>
      </c>
      <c r="B27" s="42"/>
      <c r="C27" s="32">
        <f t="shared" ref="C27:I27" si="15">SUM(C9:C26)</f>
        <v>846782.70599200006</v>
      </c>
      <c r="D27" s="33">
        <f t="shared" si="15"/>
        <v>1131731.3885506829</v>
      </c>
      <c r="E27" s="33">
        <f t="shared" si="15"/>
        <v>940146.86</v>
      </c>
      <c r="F27" s="33">
        <f t="shared" si="15"/>
        <v>755467.16000000015</v>
      </c>
      <c r="G27" s="33">
        <f t="shared" si="15"/>
        <v>56196.1</v>
      </c>
      <c r="H27" s="33">
        <f t="shared" si="15"/>
        <v>36193.9</v>
      </c>
      <c r="I27" s="33">
        <f t="shared" si="15"/>
        <v>92132.299999999988</v>
      </c>
      <c r="J27" s="33">
        <f t="shared" si="0"/>
        <v>-16.928445255550415</v>
      </c>
      <c r="K27" s="33">
        <f t="shared" ref="K27:P27" si="16">SUM(K9:K26)</f>
        <v>788374.00693000003</v>
      </c>
      <c r="L27" s="33">
        <f t="shared" si="16"/>
        <v>974216.96298911294</v>
      </c>
      <c r="M27" s="33">
        <f t="shared" si="16"/>
        <v>769551.89619999996</v>
      </c>
      <c r="N27" s="33">
        <f t="shared" si="16"/>
        <v>677320.45699999994</v>
      </c>
      <c r="O27" s="33">
        <f t="shared" si="16"/>
        <v>40066.190230000007</v>
      </c>
      <c r="P27" s="33">
        <f t="shared" si="16"/>
        <v>52165.248969999993</v>
      </c>
      <c r="Q27" s="33">
        <f t="shared" si="2"/>
        <v>-21.008160868104298</v>
      </c>
      <c r="R27" s="33"/>
      <c r="S27" s="33"/>
      <c r="T27" s="33"/>
      <c r="U27" s="33"/>
      <c r="V27" s="33">
        <f>SUM(V9:V26)</f>
        <v>363050.80000000005</v>
      </c>
      <c r="W27" s="34">
        <f>SUM(W9:W26)</f>
        <v>377055.00000000006</v>
      </c>
      <c r="X27" s="33">
        <f t="shared" si="4"/>
        <v>14004.200000000012</v>
      </c>
      <c r="Y27" s="33">
        <f t="shared" si="14"/>
        <v>3.8573665173028218</v>
      </c>
      <c r="Z27" s="33">
        <f>SUM(Z9:Z26)</f>
        <v>795716.99999999988</v>
      </c>
      <c r="AA27" s="33">
        <f>SUM(AA9:AA26)</f>
        <v>706303.20000000007</v>
      </c>
      <c r="AB27" s="33">
        <f t="shared" si="6"/>
        <v>-89413.799999999814</v>
      </c>
      <c r="AC27" s="33">
        <f t="shared" si="7"/>
        <v>-11.236884470232482</v>
      </c>
      <c r="AD27" s="35">
        <f t="shared" ref="AD27:AK27" si="17">SUM(AD9:AD26)</f>
        <v>25658.199999999997</v>
      </c>
      <c r="AE27" s="35">
        <f t="shared" si="17"/>
        <v>165823.29999999999</v>
      </c>
      <c r="AF27" s="36">
        <f t="shared" si="17"/>
        <v>116651.7</v>
      </c>
      <c r="AG27" s="33">
        <f t="shared" si="17"/>
        <v>0</v>
      </c>
      <c r="AH27" s="33">
        <f t="shared" si="17"/>
        <v>98920.099999999991</v>
      </c>
      <c r="AI27" s="33">
        <f t="shared" si="17"/>
        <v>202</v>
      </c>
      <c r="AJ27" s="33">
        <f t="shared" si="17"/>
        <v>16987.400000000001</v>
      </c>
      <c r="AK27" s="33">
        <f t="shared" si="17"/>
        <v>542.20000000000005</v>
      </c>
      <c r="AL27" s="33">
        <f t="shared" si="8"/>
        <v>-49171.599999999991</v>
      </c>
      <c r="AM27" s="18">
        <f>SUM(AM9:AM26)</f>
        <v>178871.2</v>
      </c>
      <c r="AN27" s="18">
        <f>SUM(AN9:AN26)</f>
        <v>235389.34553363326</v>
      </c>
      <c r="AO27" s="18">
        <f>SUM(AO9:AO26)</f>
        <v>195357.32592999999</v>
      </c>
      <c r="AP27" s="18">
        <f t="shared" si="9"/>
        <v>-40032.019603633264</v>
      </c>
      <c r="AQ27" s="18">
        <f t="shared" si="10"/>
        <v>-17.006725394847294</v>
      </c>
      <c r="AR27" s="18">
        <f>AR26+AR25+AR24+AR23+AR22+AR21+AR20+AR19+AR18+AR17+AR16+AR15+AR14+AR13+AR12+AR11+AR10+AR9</f>
        <v>2539</v>
      </c>
      <c r="AS27" s="18">
        <f>AS26+AS25+AS24+AS23+AS22+AS21+AS20+AS19+AS18+AS17+AS16+AS15+AS14+AS13+AS12+AS11+AS10+AS9</f>
        <v>2469</v>
      </c>
      <c r="AT27" s="18">
        <f>AS27-AR27</f>
        <v>-70</v>
      </c>
      <c r="AU27" s="18">
        <v>11983.3</v>
      </c>
      <c r="AV27" s="20">
        <f>AO27/AS27/6*1000</f>
        <v>13187.344804239234</v>
      </c>
      <c r="AW27" s="18">
        <f t="shared" si="12"/>
        <v>1204.0448042392345</v>
      </c>
      <c r="AX27" s="18">
        <f>SUM(AX9:AX26)</f>
        <v>27601.599999999999</v>
      </c>
      <c r="AY27" s="18">
        <f>SUM(AY9:AY26)</f>
        <v>37903.399999999987</v>
      </c>
      <c r="AZ27" s="18">
        <f>SUM(AZ9:AZ26)</f>
        <v>46407.500000000007</v>
      </c>
      <c r="BA27" s="18">
        <f>SUM(BA9:BA26)</f>
        <v>2901.9</v>
      </c>
    </row>
    <row r="28" spans="1:53" x14ac:dyDescent="0.25">
      <c r="AA28" s="37"/>
      <c r="AB28" s="37"/>
    </row>
    <row r="29" spans="1:53" x14ac:dyDescent="0.25">
      <c r="F29" s="38"/>
      <c r="L29" s="38"/>
      <c r="AM29" s="2" t="s">
        <v>68</v>
      </c>
      <c r="AN29" s="39">
        <v>777933</v>
      </c>
    </row>
    <row r="30" spans="1:53" x14ac:dyDescent="0.25">
      <c r="F30" s="38"/>
      <c r="L30" s="38"/>
    </row>
    <row r="31" spans="1:53" x14ac:dyDescent="0.25">
      <c r="F31" s="38"/>
      <c r="L31" s="38"/>
    </row>
    <row r="32" spans="1:53" x14ac:dyDescent="0.25">
      <c r="F32" s="40"/>
      <c r="L32" s="38"/>
      <c r="AY32" s="41"/>
    </row>
  </sheetData>
  <mergeCells count="72">
    <mergeCell ref="M1:Q1"/>
    <mergeCell ref="Z1:AC1"/>
    <mergeCell ref="AI1:AL1"/>
    <mergeCell ref="AX1:BA1"/>
    <mergeCell ref="M2:Q2"/>
    <mergeCell ref="B3:Q3"/>
    <mergeCell ref="A5:A8"/>
    <mergeCell ref="B5:B8"/>
    <mergeCell ref="C5:J5"/>
    <mergeCell ref="K5:Q5"/>
    <mergeCell ref="R5:U5"/>
    <mergeCell ref="V5:Y5"/>
    <mergeCell ref="Z5:AC5"/>
    <mergeCell ref="AD5:AL5"/>
    <mergeCell ref="AM5:AQ5"/>
    <mergeCell ref="AR5:AT5"/>
    <mergeCell ref="AU5:AW5"/>
    <mergeCell ref="AX5:BA5"/>
    <mergeCell ref="C6:C8"/>
    <mergeCell ref="D6:D8"/>
    <mergeCell ref="E6:E8"/>
    <mergeCell ref="F6:I6"/>
    <mergeCell ref="J6:J8"/>
    <mergeCell ref="K6:K8"/>
    <mergeCell ref="L6:L8"/>
    <mergeCell ref="M6:M8"/>
    <mergeCell ref="N6:P6"/>
    <mergeCell ref="Q6:Q8"/>
    <mergeCell ref="R6:R8"/>
    <mergeCell ref="S6:S8"/>
    <mergeCell ref="T6:T8"/>
    <mergeCell ref="U6:U8"/>
    <mergeCell ref="V6:V8"/>
    <mergeCell ref="W6:W8"/>
    <mergeCell ref="X6:X8"/>
    <mergeCell ref="Y6:Y8"/>
    <mergeCell ref="Z6:Z8"/>
    <mergeCell ref="AA6:AA8"/>
    <mergeCell ref="AB6:AB8"/>
    <mergeCell ref="AC6:AC8"/>
    <mergeCell ref="AD6:AD8"/>
    <mergeCell ref="AE6:AE8"/>
    <mergeCell ref="AF6:AF8"/>
    <mergeCell ref="AG6:AK6"/>
    <mergeCell ref="AL6:AL8"/>
    <mergeCell ref="AM6:AM8"/>
    <mergeCell ref="AN6:AN8"/>
    <mergeCell ref="AO6:AO8"/>
    <mergeCell ref="AP6:AP8"/>
    <mergeCell ref="AQ6:AQ8"/>
    <mergeCell ref="AR6:AR8"/>
    <mergeCell ref="AS6:AS8"/>
    <mergeCell ref="AT6:AT8"/>
    <mergeCell ref="AU6:AU8"/>
    <mergeCell ref="AV6:AV8"/>
    <mergeCell ref="AW6:AW8"/>
    <mergeCell ref="A27:B27"/>
    <mergeCell ref="AX6:AX8"/>
    <mergeCell ref="AY6:AY8"/>
    <mergeCell ref="AZ6:AZ8"/>
    <mergeCell ref="BA6:BA8"/>
    <mergeCell ref="F7:G7"/>
    <mergeCell ref="H7:H8"/>
    <mergeCell ref="I7:I8"/>
    <mergeCell ref="N7:N8"/>
    <mergeCell ref="O7:O8"/>
    <mergeCell ref="P7:P8"/>
    <mergeCell ref="AG7:AG8"/>
    <mergeCell ref="AH7:AH8"/>
    <mergeCell ref="AI7:AI8"/>
    <mergeCell ref="AJ7:AJ8"/>
    <mergeCell ref="AK7:AK8"/>
  </mergeCells>
  <printOptions horizontalCentered="1"/>
  <pageMargins left="0.39374999999999999" right="0.39374999999999999" top="1.1812499999999999" bottom="0.59027777777777801" header="0.511811023622047" footer="0.511811023622047"/>
  <pageSetup paperSize="9" scale="65" orientation="landscape" horizontalDpi="300" verticalDpi="300" r:id="rId1"/>
  <colBreaks count="3" manualBreakCount="3">
    <brk id="17" max="1048575" man="1"/>
    <brk id="29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Основні показники</vt:lpstr>
      <vt:lpstr>'Основні показники'!Excel_BuiltIn_Print_Area</vt:lpstr>
      <vt:lpstr>'Основні показники'!Заголовки_для_друку</vt:lpstr>
      <vt:lpstr>'Основні показники'!Область_друку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Поліщук Оксана Анатоліївна</cp:lastModifiedBy>
  <cp:revision>1</cp:revision>
  <dcterms:created xsi:type="dcterms:W3CDTF">2015-06-05T18:19:34Z</dcterms:created>
  <dcterms:modified xsi:type="dcterms:W3CDTF">2022-08-12T06:41:47Z</dcterms:modified>
  <dc:language>uk-UA</dc:language>
</cp:coreProperties>
</file>