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11" i="1"/>
  <c r="L28" i="1"/>
  <c r="L27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1" i="1"/>
  <c r="K26" i="1"/>
  <c r="K21" i="1"/>
  <c r="K17" i="1"/>
  <c r="K20" i="1"/>
  <c r="K14" i="1"/>
  <c r="K12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1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2" i="1" s="1"/>
  <c r="F15" i="1"/>
  <c r="F13" i="1"/>
  <c r="E26" i="1"/>
  <c r="E17" i="1"/>
  <c r="E20" i="1"/>
  <c r="E21" i="1"/>
  <c r="E14" i="1"/>
  <c r="E12" i="1"/>
  <c r="K11" i="1" l="1"/>
  <c r="F11" i="1"/>
  <c r="E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1" i="1"/>
  <c r="I29" i="1"/>
  <c r="I28" i="1"/>
  <c r="I27" i="1"/>
  <c r="I26" i="1"/>
  <c r="I24" i="1"/>
  <c r="I23" i="1"/>
  <c r="I22" i="1"/>
  <c r="I21" i="1"/>
  <c r="I20" i="1"/>
  <c r="I19" i="1"/>
  <c r="I18" i="1"/>
  <c r="I16" i="1"/>
  <c r="I15" i="1"/>
  <c r="I14" i="1"/>
  <c r="I12" i="1" s="1"/>
  <c r="I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  <c r="C29" i="1"/>
  <c r="C28" i="1"/>
  <c r="C27" i="1"/>
  <c r="C26" i="1"/>
  <c r="C24" i="1"/>
  <c r="C23" i="1"/>
  <c r="C22" i="1"/>
  <c r="C21" i="1"/>
  <c r="C17" i="1"/>
  <c r="C20" i="1"/>
  <c r="C19" i="1"/>
  <c r="C18" i="1"/>
  <c r="C12" i="1"/>
  <c r="C16" i="1"/>
  <c r="C15" i="1"/>
  <c r="C14" i="1"/>
  <c r="C11" i="1"/>
  <c r="I17" i="1" l="1"/>
</calcChain>
</file>

<file path=xl/sharedStrings.xml><?xml version="1.0" encoding="utf-8"?>
<sst xmlns="http://schemas.openxmlformats.org/spreadsheetml/2006/main" count="57" uniqueCount="56">
  <si>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</si>
  <si>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</si>
  <si>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</si>
  <si>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</si>
  <si>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</si>
  <si>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</si>
  <si>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</si>
  <si>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</si>
  <si>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</si>
  <si>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</si>
  <si>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</si>
  <si>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</si>
  <si>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</si>
  <si>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</si>
  <si>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</si>
  <si>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</si>
  <si>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</si>
  <si>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</si>
  <si>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</si>
  <si>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</si>
  <si>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</si>
  <si>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</si>
  <si>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</si>
  <si>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</si>
  <si>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</si>
  <si>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</si>
  <si>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</si>
  <si>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</si>
  <si>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</si>
  <si>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</si>
  <si>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</si>
  <si>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</si>
  <si>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</si>
  <si>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</si>
  <si>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</si>
  <si>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</si>
  <si>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</si>
  <si>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</si>
  <si>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</si>
  <si>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</si>
  <si>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</si>
  <si>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</si>
  <si>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</si>
  <si>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</si>
  <si>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</si>
  <si>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</si>
  <si>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>витрати, тарифу після реалізації ураховані у плановому тарифі,         тис. грн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</si>
  <si>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</si>
  <si>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</si>
  <si>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</si>
  <si>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</si>
  <si>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Реалізація інвестиційної програми  може призвести до зниження собівартості на _____ грн./м³</t>
  </si>
  <si>
    <t xml:space="preserve">                                                                                                                      (підпис)</t>
  </si>
  <si>
    <t xml:space="preserve"> Аналіз впливу  результатів реалізації  Річного  інвестиційного плану використання коштів у першому році плану розвитку  на 2022–2026 роки на структуру тарифів з централізованого водопостачання та централізованого водовідведення</t>
  </si>
  <si>
    <t xml:space="preserve">Додаток  6                                                                                                     до  Порядку розроблення, погодження та затвердження інвестиційних програм суб'єктів господарювання у сфері централізованого водопостачання та централізованого водовідведення, ліцензування діяльності яких здійснює Національна комісія, що здійснює державне регулювання у сферах енергетики та комунальних послуг </t>
  </si>
  <si>
    <r>
      <t xml:space="preserve">Керівник ліцензіата  _________________                                   </t>
    </r>
    <r>
      <rPr>
        <b/>
        <u/>
        <sz val="12"/>
        <color theme="1"/>
        <rFont val="Times New Roman"/>
        <family val="1"/>
        <charset val="204"/>
      </rPr>
      <t>Віктор ГУМЕНЮК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</si>
</sst>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9" fillId="0" borderId="0" xfId="0" applyFont="1"/>
    <xf numFmtId="2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62;&#1074;&#1103;&#1082;_&#1042;_&#1052;\Desktop\&#1050;&#1086;&#1087;&#1080;&#1103;%20&#1058;&#1072;&#1088;&#1080;&#1092;&#1080;%202022%202%20&#1074;&#1072;&#1088;&#1110;&#1072;&#1085;&#1090;(%20&#1086;&#1087;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лі"/>
      <sheetName val="розподіл"/>
      <sheetName val="Лист1"/>
      <sheetName val="Заява"/>
      <sheetName val="річний план"/>
      <sheetName val="Додаток 4"/>
      <sheetName val="додаток 5"/>
      <sheetName val="Додаток 6"/>
      <sheetName val="додаток 7"/>
      <sheetName val="додаток 15"/>
      <sheetName val="додаток 16"/>
      <sheetName val="додаток 8"/>
      <sheetName val="прямі матеріальні"/>
      <sheetName val="Додаток 9"/>
      <sheetName val="Додаток 10"/>
      <sheetName val="Додаток 11"/>
      <sheetName val="Додаток 12"/>
      <sheetName val="Додаток 13"/>
      <sheetName val="Додаток 14"/>
      <sheetName val="матеріали"/>
      <sheetName val="гіпохлорид"/>
      <sheetName val="сіль"/>
      <sheetName val="зп вода кориг"/>
      <sheetName val="ВАКАНЦІЇ"/>
      <sheetName val="зп стоки кориг"/>
      <sheetName val="підвищ устан"/>
      <sheetName val="відрядження"/>
      <sheetName val="амортизація"/>
      <sheetName val="звед нова амортиз"/>
      <sheetName val="ремонти"/>
      <sheetName val="страхування"/>
      <sheetName val="оренда"/>
      <sheetName val="електро 91 92"/>
      <sheetName val="комун послуги"/>
      <sheetName val="Газ"/>
      <sheetName val="повірка"/>
      <sheetName val="автопослуги"/>
      <sheetName val="ПММ"/>
      <sheetName val="спецодяг"/>
      <sheetName val="спехарчування"/>
      <sheetName val="мед огляд"/>
      <sheetName val="навчання"/>
      <sheetName val="охорона"/>
      <sheetName val="сторонні"/>
      <sheetName val="мул"/>
      <sheetName val="віднов дород"/>
      <sheetName val="зв_язок"/>
      <sheetName val="податки"/>
      <sheetName val="канцтовари"/>
      <sheetName val="підписка"/>
      <sheetName val="стор 92"/>
      <sheetName val="аудитор"/>
      <sheetName val="стор 93"/>
      <sheetName val="матеріали 93"/>
      <sheetName val="Опалення 93"/>
      <sheetName val="проїздні"/>
      <sheetName val="Банки"/>
      <sheetName val="Лист5"/>
      <sheetName val="Лист6"/>
      <sheetName val="Лист7"/>
      <sheetName val="Лист8"/>
    </sheetNames>
    <sheetDataSet>
      <sheetData sheetId="0"/>
      <sheetData sheetId="1"/>
      <sheetData sheetId="2"/>
      <sheetData sheetId="3"/>
      <sheetData sheetId="4"/>
      <sheetData sheetId="5">
        <row r="15">
          <cell r="T15">
            <v>119157.72098659328</v>
          </cell>
        </row>
        <row r="19">
          <cell r="T19">
            <v>25177.006212345099</v>
          </cell>
        </row>
        <row r="20">
          <cell r="T20">
            <v>455.05259999999998</v>
          </cell>
        </row>
        <row r="21">
          <cell r="T21">
            <v>1158.7748200000001</v>
          </cell>
        </row>
        <row r="22">
          <cell r="T22">
            <v>0</v>
          </cell>
        </row>
        <row r="23">
          <cell r="T23">
            <v>17641.424741360002</v>
          </cell>
        </row>
        <row r="25">
          <cell r="T25">
            <v>3881.1134430992006</v>
          </cell>
        </row>
        <row r="26">
          <cell r="T26">
            <v>4631.60052</v>
          </cell>
        </row>
        <row r="27">
          <cell r="T27">
            <v>6248.9873580069998</v>
          </cell>
        </row>
        <row r="30">
          <cell r="T30">
            <v>59923.211291781969</v>
          </cell>
        </row>
        <row r="31">
          <cell r="T31">
            <v>12036.121044459451</v>
          </cell>
        </row>
        <row r="32">
          <cell r="T32">
            <v>6698.9256237307491</v>
          </cell>
        </row>
        <row r="33">
          <cell r="T33">
            <v>202.18877052553665</v>
          </cell>
        </row>
        <row r="36">
          <cell r="T36">
            <v>6453.6476023273544</v>
          </cell>
        </row>
        <row r="45">
          <cell r="T45">
            <v>144000.16402763638</v>
          </cell>
        </row>
        <row r="46">
          <cell r="T46">
            <v>11267.9</v>
          </cell>
        </row>
      </sheetData>
      <sheetData sheetId="6"/>
      <sheetData sheetId="7">
        <row r="18">
          <cell r="S18">
            <v>136336.36504028496</v>
          </cell>
        </row>
        <row r="21">
          <cell r="S21">
            <v>30322.327815589117</v>
          </cell>
        </row>
        <row r="22">
          <cell r="S22">
            <v>6656.90157</v>
          </cell>
        </row>
        <row r="23">
          <cell r="S23">
            <v>1000.7551800000001</v>
          </cell>
        </row>
        <row r="24">
          <cell r="S24">
            <v>0</v>
          </cell>
        </row>
        <row r="25">
          <cell r="S25">
            <v>32291.344293159997</v>
          </cell>
        </row>
        <row r="27">
          <cell r="S27">
            <v>7104.0957444951991</v>
          </cell>
        </row>
        <row r="28">
          <cell r="S28">
            <v>5462.3435999999992</v>
          </cell>
        </row>
        <row r="31">
          <cell r="S31">
            <v>110.65</v>
          </cell>
        </row>
        <row r="33">
          <cell r="S33">
            <v>53387.946837040654</v>
          </cell>
        </row>
        <row r="34">
          <cell r="S34">
            <v>13771.335829518834</v>
          </cell>
        </row>
        <row r="35">
          <cell r="S35">
            <v>7664.6914832940884</v>
          </cell>
        </row>
        <row r="36">
          <cell r="S36">
            <v>231.33777481794459</v>
          </cell>
        </row>
        <row r="39">
          <cell r="S39">
            <v>7384.0523976726463</v>
          </cell>
        </row>
        <row r="48">
          <cell r="S48">
            <v>164439.96252558846</v>
          </cell>
        </row>
        <row r="49">
          <cell r="S49">
            <v>10211.4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3" zoomScaleNormal="100" workbookViewId="0">
      <selection activeCell="E41" sqref="E41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17" customHeight="1" x14ac:dyDescent="0.25">
      <c r="A1" s="5"/>
      <c r="B1" s="5"/>
      <c r="C1" s="5"/>
      <c r="D1" s="5"/>
      <c r="E1" s="5"/>
      <c r="F1" s="5"/>
      <c r="G1" s="5"/>
      <c r="H1" s="5"/>
      <c r="I1" s="5"/>
      <c r="J1" s="36" t="s">
        <v>54</v>
      </c>
      <c r="K1" s="36"/>
      <c r="L1" s="36"/>
      <c r="M1" s="36"/>
      <c r="N1" s="36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</row>
    <row r="3" spans="1:14" ht="39" customHeight="1" x14ac:dyDescent="0.25">
      <c r="A3" s="38" t="s">
        <v>53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9" customHeight="1" x14ac:dyDescent="0.25"/>
    <row r="5" spans="1:14" ht="15" customHeight="1" x14ac:dyDescent="0.25">
      <c r="A5" s="39" t="s">
        <v>0</v>
      </c>
      <c r="B5" s="39" t="s">
        <v>1</v>
      </c>
      <c r="C5" s="30" t="s">
        <v>2</v>
      </c>
      <c r="D5" s="31"/>
      <c r="E5" s="31"/>
      <c r="F5" s="31"/>
      <c r="G5" s="31"/>
      <c r="H5" s="32"/>
      <c r="I5" s="27" t="s">
        <v>3</v>
      </c>
      <c r="J5" s="28"/>
      <c r="K5" s="28"/>
      <c r="L5" s="28"/>
      <c r="M5" s="28"/>
      <c r="N5" s="29"/>
    </row>
    <row r="6" spans="1:14" ht="93.75" customHeight="1" x14ac:dyDescent="0.25">
      <c r="A6" s="39"/>
      <c r="B6" s="39"/>
      <c r="C6" s="24" t="s">
        <v>40</v>
      </c>
      <c r="D6" s="24" t="s">
        <v>41</v>
      </c>
      <c r="E6" s="24" t="s">
        <v>42</v>
      </c>
      <c r="F6" s="24" t="s">
        <v>43</v>
      </c>
      <c r="G6" s="24" t="s">
        <v>44</v>
      </c>
      <c r="H6" s="24" t="s">
        <v>45</v>
      </c>
      <c r="I6" s="24" t="s">
        <v>46</v>
      </c>
      <c r="J6" s="24" t="s">
        <v>41</v>
      </c>
      <c r="K6" s="24" t="s">
        <v>47</v>
      </c>
      <c r="L6" s="24" t="s">
        <v>48</v>
      </c>
      <c r="M6" s="24" t="s">
        <v>49</v>
      </c>
      <c r="N6" s="24" t="s">
        <v>50</v>
      </c>
    </row>
    <row r="7" spans="1:14" ht="30" customHeight="1" x14ac:dyDescent="0.25">
      <c r="A7" s="39"/>
      <c r="B7" s="3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1.25" hidden="1" customHeight="1" x14ac:dyDescent="0.25">
      <c r="A8" s="39"/>
      <c r="B8" s="3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hidden="1" customHeight="1" x14ac:dyDescent="0.25">
      <c r="A9" s="39"/>
      <c r="B9" s="39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10" t="s">
        <v>4</v>
      </c>
      <c r="B10" s="10" t="s">
        <v>5</v>
      </c>
      <c r="C10" s="10">
        <v>1</v>
      </c>
      <c r="D10" s="10">
        <v>2</v>
      </c>
      <c r="E10" s="10">
        <v>3</v>
      </c>
      <c r="F10" s="10" t="s">
        <v>6</v>
      </c>
      <c r="G10" s="10">
        <v>5</v>
      </c>
      <c r="H10" s="10" t="s">
        <v>7</v>
      </c>
      <c r="I10" s="10">
        <v>7</v>
      </c>
      <c r="J10" s="10">
        <v>8</v>
      </c>
      <c r="K10" s="10">
        <v>9</v>
      </c>
      <c r="L10" s="10" t="s">
        <v>8</v>
      </c>
      <c r="M10" s="10">
        <v>11</v>
      </c>
      <c r="N10" s="10" t="s">
        <v>9</v>
      </c>
    </row>
    <row r="11" spans="1:14" ht="15.75" customHeight="1" x14ac:dyDescent="0.25">
      <c r="A11" s="11">
        <v>1</v>
      </c>
      <c r="B11" s="12" t="s">
        <v>10</v>
      </c>
      <c r="C11" s="21">
        <f>'[1]Додаток 4'!$T$15</f>
        <v>119157.72098659328</v>
      </c>
      <c r="D11" s="17">
        <f>C11/$C$29</f>
        <v>10.574971466430593</v>
      </c>
      <c r="E11" s="16">
        <f>E12+E16+E17+E21</f>
        <v>162.1</v>
      </c>
      <c r="F11" s="21">
        <f>F12+F16+F17+F21</f>
        <v>118955.07098659327</v>
      </c>
      <c r="G11" s="18">
        <f>F11/$C$29</f>
        <v>10.556986748781341</v>
      </c>
      <c r="H11" s="18">
        <f>D11-G11</f>
        <v>1.7984717649252246E-2</v>
      </c>
      <c r="I11" s="21">
        <f>'[1]Додаток 6'!$S$18</f>
        <v>136336.36504028496</v>
      </c>
      <c r="J11" s="17">
        <f>I11/$I$29</f>
        <v>13.35138815836075</v>
      </c>
      <c r="K11" s="16">
        <f>K12+K16+K17+K21</f>
        <v>971.56999999999994</v>
      </c>
      <c r="L11" s="22">
        <f>I11-K11</f>
        <v>135364.79504028495</v>
      </c>
      <c r="M11" s="18">
        <f>L11/$I$29</f>
        <v>13.256242536800533</v>
      </c>
      <c r="N11" s="18">
        <f>J11-M11</f>
        <v>9.5145621560217108E-2</v>
      </c>
    </row>
    <row r="12" spans="1:14" ht="17.25" customHeight="1" x14ac:dyDescent="0.25">
      <c r="A12" s="11" t="s">
        <v>29</v>
      </c>
      <c r="B12" s="12" t="s">
        <v>11</v>
      </c>
      <c r="C12" s="21">
        <f>C13+C14+C15</f>
        <v>26790.8336323451</v>
      </c>
      <c r="D12" s="17">
        <f t="shared" ref="D12:D27" si="0">C12/$C$29</f>
        <v>2.3776243694339763</v>
      </c>
      <c r="E12" s="16">
        <f>E13+E14+E15</f>
        <v>31.409999999999997</v>
      </c>
      <c r="F12" s="21">
        <f>F13+F14+F15</f>
        <v>26759.4236323451</v>
      </c>
      <c r="G12" s="18">
        <f t="shared" ref="G12:G27" si="1">F12/$C$29</f>
        <v>2.3748368047591035</v>
      </c>
      <c r="H12" s="18">
        <f t="shared" ref="H12:H27" si="2">D12-G12</f>
        <v>2.7875646748727334E-3</v>
      </c>
      <c r="I12" s="21">
        <f>I13+I14+I15</f>
        <v>37979.984565589119</v>
      </c>
      <c r="J12" s="17">
        <f t="shared" ref="J12:J27" si="3">I12/$I$29</f>
        <v>3.7193709545791096</v>
      </c>
      <c r="K12" s="16">
        <f>K13+K14+K15</f>
        <v>865.8</v>
      </c>
      <c r="L12" s="22">
        <f t="shared" ref="L12:L28" si="4">I12-K12</f>
        <v>37114.184565589116</v>
      </c>
      <c r="M12" s="18">
        <f t="shared" ref="M12:M27" si="5">L12/$I$29</f>
        <v>3.6345833642389014</v>
      </c>
      <c r="N12" s="18">
        <f t="shared" ref="N12:N27" si="6">J12-M12</f>
        <v>8.4787590340208219E-2</v>
      </c>
    </row>
    <row r="13" spans="1:14" ht="17.25" customHeight="1" x14ac:dyDescent="0.25">
      <c r="A13" s="13" t="s">
        <v>30</v>
      </c>
      <c r="B13" s="14" t="s">
        <v>12</v>
      </c>
      <c r="C13" s="22">
        <v>0</v>
      </c>
      <c r="D13" s="18">
        <f t="shared" si="0"/>
        <v>0</v>
      </c>
      <c r="E13" s="19">
        <v>0</v>
      </c>
      <c r="F13" s="22">
        <f>C13-E13</f>
        <v>0</v>
      </c>
      <c r="G13" s="18">
        <f t="shared" si="1"/>
        <v>0</v>
      </c>
      <c r="H13" s="18">
        <f t="shared" si="2"/>
        <v>0</v>
      </c>
      <c r="I13" s="22">
        <v>0</v>
      </c>
      <c r="J13" s="18">
        <f t="shared" si="3"/>
        <v>0</v>
      </c>
      <c r="K13" s="19">
        <v>0</v>
      </c>
      <c r="L13" s="22">
        <f t="shared" si="4"/>
        <v>0</v>
      </c>
      <c r="M13" s="18">
        <f t="shared" si="5"/>
        <v>0</v>
      </c>
      <c r="N13" s="18">
        <f t="shared" si="6"/>
        <v>0</v>
      </c>
    </row>
    <row r="14" spans="1:14" ht="18.75" customHeight="1" x14ac:dyDescent="0.25">
      <c r="A14" s="13" t="s">
        <v>31</v>
      </c>
      <c r="B14" s="14" t="s">
        <v>13</v>
      </c>
      <c r="C14" s="22">
        <f>'[1]Додаток 4'!$T$19</f>
        <v>25177.006212345099</v>
      </c>
      <c r="D14" s="18">
        <f t="shared" si="0"/>
        <v>2.2344009276213934</v>
      </c>
      <c r="E14" s="19">
        <f>3.42+27.99</f>
        <v>31.409999999999997</v>
      </c>
      <c r="F14" s="22">
        <f t="shared" ref="F14:F15" si="7">C14-E14</f>
        <v>25145.596212345099</v>
      </c>
      <c r="G14" s="18">
        <f t="shared" si="1"/>
        <v>2.2316133629465207</v>
      </c>
      <c r="H14" s="18">
        <f t="shared" si="2"/>
        <v>2.7875646748727334E-3</v>
      </c>
      <c r="I14" s="22">
        <f>'[1]Додаток 6'!$S$21</f>
        <v>30322.327815589117</v>
      </c>
      <c r="J14" s="18">
        <f t="shared" si="3"/>
        <v>2.9694584303414926</v>
      </c>
      <c r="K14" s="19">
        <f>406.68+459.12</f>
        <v>865.8</v>
      </c>
      <c r="L14" s="22">
        <f t="shared" si="4"/>
        <v>29456.527815589117</v>
      </c>
      <c r="M14" s="18">
        <f t="shared" si="5"/>
        <v>2.8846708400012848</v>
      </c>
      <c r="N14" s="18">
        <f t="shared" si="6"/>
        <v>8.4787590340207775E-2</v>
      </c>
    </row>
    <row r="15" spans="1:14" ht="18.75" customHeight="1" x14ac:dyDescent="0.25">
      <c r="A15" s="13" t="s">
        <v>32</v>
      </c>
      <c r="B15" s="14" t="s">
        <v>14</v>
      </c>
      <c r="C15" s="22">
        <f>'[1]Додаток 4'!$T$20+'[1]Додаток 4'!$T$21+'[1]Додаток 4'!$T$22</f>
        <v>1613.8274200000001</v>
      </c>
      <c r="D15" s="18">
        <f t="shared" si="0"/>
        <v>0.14322344181258265</v>
      </c>
      <c r="E15" s="19">
        <v>0</v>
      </c>
      <c r="F15" s="22">
        <f t="shared" si="7"/>
        <v>1613.8274200000001</v>
      </c>
      <c r="G15" s="18">
        <f t="shared" si="1"/>
        <v>0.14322344181258265</v>
      </c>
      <c r="H15" s="18">
        <f t="shared" si="2"/>
        <v>0</v>
      </c>
      <c r="I15" s="22">
        <f>'[1]Додаток 6'!$S$22+'[1]Додаток 6'!$S$23+'[1]Додаток 6'!$S$24</f>
        <v>7657.6567500000001</v>
      </c>
      <c r="J15" s="18">
        <f t="shared" si="3"/>
        <v>0.74991252423761678</v>
      </c>
      <c r="K15" s="19">
        <v>0</v>
      </c>
      <c r="L15" s="22">
        <f t="shared" si="4"/>
        <v>7657.6567500000001</v>
      </c>
      <c r="M15" s="18">
        <f t="shared" si="5"/>
        <v>0.74991252423761678</v>
      </c>
      <c r="N15" s="18">
        <f t="shared" si="6"/>
        <v>0</v>
      </c>
    </row>
    <row r="16" spans="1:14" ht="16.5" customHeight="1" x14ac:dyDescent="0.25">
      <c r="A16" s="11" t="s">
        <v>33</v>
      </c>
      <c r="B16" s="12" t="s">
        <v>15</v>
      </c>
      <c r="C16" s="21">
        <f>'[1]Додаток 4'!$T$23</f>
        <v>17641.424741360002</v>
      </c>
      <c r="D16" s="17">
        <f t="shared" si="0"/>
        <v>1.5656355435671245</v>
      </c>
      <c r="E16" s="20">
        <v>0</v>
      </c>
      <c r="F16" s="21">
        <f>C16-E16</f>
        <v>17641.424741360002</v>
      </c>
      <c r="G16" s="18">
        <f t="shared" si="1"/>
        <v>1.5656355435671245</v>
      </c>
      <c r="H16" s="18">
        <f t="shared" si="2"/>
        <v>0</v>
      </c>
      <c r="I16" s="21">
        <f>'[1]Додаток 6'!$S$25</f>
        <v>32291.344293159997</v>
      </c>
      <c r="J16" s="17">
        <f t="shared" si="3"/>
        <v>3.162283750823589</v>
      </c>
      <c r="K16" s="19">
        <v>0</v>
      </c>
      <c r="L16" s="22">
        <f t="shared" si="4"/>
        <v>32291.344293159997</v>
      </c>
      <c r="M16" s="18">
        <f t="shared" si="5"/>
        <v>3.162283750823589</v>
      </c>
      <c r="N16" s="18">
        <f t="shared" si="6"/>
        <v>0</v>
      </c>
    </row>
    <row r="17" spans="1:14" ht="17.25" customHeight="1" x14ac:dyDescent="0.25">
      <c r="A17" s="11" t="s">
        <v>34</v>
      </c>
      <c r="B17" s="12" t="s">
        <v>16</v>
      </c>
      <c r="C17" s="21">
        <f>C18+C19+C20</f>
        <v>14761.7013211062</v>
      </c>
      <c r="D17" s="17">
        <f t="shared" si="0"/>
        <v>1.3100667667538939</v>
      </c>
      <c r="E17" s="20">
        <f>SUM(E18:E20)</f>
        <v>26.489999999999995</v>
      </c>
      <c r="F17" s="21">
        <f>SUM(F18:F20)</f>
        <v>14735.211321106201</v>
      </c>
      <c r="G17" s="18">
        <f t="shared" si="1"/>
        <v>1.3077158406718379</v>
      </c>
      <c r="H17" s="18">
        <f t="shared" si="2"/>
        <v>2.3509260820560041E-3</v>
      </c>
      <c r="I17" s="21">
        <f>I18+I19+I20</f>
        <v>12677.089344495198</v>
      </c>
      <c r="J17" s="17">
        <f t="shared" si="3"/>
        <v>1.24146437750898</v>
      </c>
      <c r="K17" s="16">
        <f>K18+K19+K20</f>
        <v>45.84</v>
      </c>
      <c r="L17" s="22">
        <f t="shared" si="4"/>
        <v>12631.249344495198</v>
      </c>
      <c r="M17" s="18">
        <f t="shared" si="5"/>
        <v>1.2369752770917992</v>
      </c>
      <c r="N17" s="18">
        <f t="shared" si="6"/>
        <v>4.489100417180758E-3</v>
      </c>
    </row>
    <row r="18" spans="1:14" ht="18" customHeight="1" x14ac:dyDescent="0.25">
      <c r="A18" s="13" t="s">
        <v>35</v>
      </c>
      <c r="B18" s="14" t="s">
        <v>17</v>
      </c>
      <c r="C18" s="22">
        <f>'[1]Додаток 4'!$T$25</f>
        <v>3881.1134430992006</v>
      </c>
      <c r="D18" s="18">
        <f t="shared" si="0"/>
        <v>0.34443981958476744</v>
      </c>
      <c r="E18" s="19">
        <v>0</v>
      </c>
      <c r="F18" s="22">
        <f t="shared" ref="F18:F25" si="8">C18-E18</f>
        <v>3881.1134430992006</v>
      </c>
      <c r="G18" s="18">
        <f t="shared" si="1"/>
        <v>0.34443981958476744</v>
      </c>
      <c r="H18" s="18">
        <f t="shared" si="2"/>
        <v>0</v>
      </c>
      <c r="I18" s="22">
        <f>'[1]Додаток 6'!$S$27</f>
        <v>7104.0957444951991</v>
      </c>
      <c r="J18" s="18">
        <f t="shared" si="3"/>
        <v>0.69570242518118963</v>
      </c>
      <c r="K18" s="19">
        <v>0</v>
      </c>
      <c r="L18" s="22">
        <f t="shared" si="4"/>
        <v>7104.0957444951991</v>
      </c>
      <c r="M18" s="18">
        <f t="shared" si="5"/>
        <v>0.69570242518118963</v>
      </c>
      <c r="N18" s="18">
        <f t="shared" si="6"/>
        <v>0</v>
      </c>
    </row>
    <row r="19" spans="1:14" ht="18" customHeight="1" x14ac:dyDescent="0.25">
      <c r="A19" s="13" t="s">
        <v>36</v>
      </c>
      <c r="B19" s="14" t="s">
        <v>18</v>
      </c>
      <c r="C19" s="22">
        <f>'[1]Додаток 4'!$T$26</f>
        <v>4631.60052</v>
      </c>
      <c r="D19" s="18">
        <f t="shared" si="0"/>
        <v>0.41104380763052567</v>
      </c>
      <c r="E19" s="19">
        <v>0</v>
      </c>
      <c r="F19" s="22">
        <f t="shared" si="8"/>
        <v>4631.60052</v>
      </c>
      <c r="G19" s="18">
        <f t="shared" si="1"/>
        <v>0.41104380763052567</v>
      </c>
      <c r="H19" s="18">
        <f t="shared" si="2"/>
        <v>0</v>
      </c>
      <c r="I19" s="22">
        <f>'[1]Додаток 6'!$S$28</f>
        <v>5462.3435999999992</v>
      </c>
      <c r="J19" s="18">
        <f t="shared" si="3"/>
        <v>0.53492602385569066</v>
      </c>
      <c r="K19" s="19">
        <v>0</v>
      </c>
      <c r="L19" s="22">
        <f t="shared" si="4"/>
        <v>5462.3435999999992</v>
      </c>
      <c r="M19" s="18">
        <f t="shared" si="5"/>
        <v>0.53492602385569066</v>
      </c>
      <c r="N19" s="18">
        <f t="shared" si="6"/>
        <v>0</v>
      </c>
    </row>
    <row r="20" spans="1:14" ht="18.75" customHeight="1" x14ac:dyDescent="0.25">
      <c r="A20" s="13" t="s">
        <v>37</v>
      </c>
      <c r="B20" s="14" t="s">
        <v>19</v>
      </c>
      <c r="C20" s="22">
        <f>'[1]Додаток 4'!$T$27</f>
        <v>6248.9873580069998</v>
      </c>
      <c r="D20" s="18">
        <f t="shared" si="0"/>
        <v>0.55458313953860083</v>
      </c>
      <c r="E20" s="19">
        <f>11.48+2.5+4.49+4.01+4.01</f>
        <v>26.489999999999995</v>
      </c>
      <c r="F20" s="22">
        <f t="shared" si="8"/>
        <v>6222.497358007</v>
      </c>
      <c r="G20" s="18">
        <f t="shared" si="1"/>
        <v>0.55223221345654472</v>
      </c>
      <c r="H20" s="18">
        <f t="shared" si="2"/>
        <v>2.3509260820561151E-3</v>
      </c>
      <c r="I20" s="22">
        <f>'[1]Додаток 6'!$S$31</f>
        <v>110.65</v>
      </c>
      <c r="J20" s="18">
        <f t="shared" si="3"/>
        <v>1.0835928472099811E-2</v>
      </c>
      <c r="K20" s="19">
        <f>45.84</f>
        <v>45.84</v>
      </c>
      <c r="L20" s="22">
        <f t="shared" si="4"/>
        <v>64.81</v>
      </c>
      <c r="M20" s="18">
        <f t="shared" si="5"/>
        <v>6.3468280549190126E-3</v>
      </c>
      <c r="N20" s="18">
        <f t="shared" si="6"/>
        <v>4.4891004171807979E-3</v>
      </c>
    </row>
    <row r="21" spans="1:14" ht="18" customHeight="1" x14ac:dyDescent="0.25">
      <c r="A21" s="11" t="s">
        <v>38</v>
      </c>
      <c r="B21" s="12" t="s">
        <v>20</v>
      </c>
      <c r="C21" s="21">
        <f>'[1]Додаток 4'!$T$30</f>
        <v>59923.211291781969</v>
      </c>
      <c r="D21" s="17">
        <f t="shared" si="0"/>
        <v>5.3180460681921184</v>
      </c>
      <c r="E21" s="20">
        <f>28.8+75.4</f>
        <v>104.2</v>
      </c>
      <c r="F21" s="21">
        <f t="shared" si="8"/>
        <v>59819.011291781972</v>
      </c>
      <c r="G21" s="18">
        <f t="shared" si="1"/>
        <v>5.3087985597832761</v>
      </c>
      <c r="H21" s="18">
        <f t="shared" si="2"/>
        <v>9.2475084088423642E-3</v>
      </c>
      <c r="I21" s="21">
        <f>'[1]Додаток 6'!$S$33</f>
        <v>53387.946837040654</v>
      </c>
      <c r="J21" s="17">
        <f t="shared" si="3"/>
        <v>5.2282690754490719</v>
      </c>
      <c r="K21" s="19">
        <f>38.53+21.4</f>
        <v>59.93</v>
      </c>
      <c r="L21" s="22">
        <f t="shared" si="4"/>
        <v>53328.016837040654</v>
      </c>
      <c r="M21" s="18">
        <f t="shared" si="5"/>
        <v>5.2224001446462438</v>
      </c>
      <c r="N21" s="18">
        <f t="shared" si="6"/>
        <v>5.8689308028281317E-3</v>
      </c>
    </row>
    <row r="22" spans="1:14" ht="17.25" customHeight="1" x14ac:dyDescent="0.25">
      <c r="A22" s="11" t="s">
        <v>39</v>
      </c>
      <c r="B22" s="12" t="s">
        <v>21</v>
      </c>
      <c r="C22" s="21">
        <f>'[1]Додаток 4'!$T$31</f>
        <v>12036.121044459451</v>
      </c>
      <c r="D22" s="17">
        <f t="shared" si="0"/>
        <v>1.0681778365497965</v>
      </c>
      <c r="E22" s="19">
        <v>0</v>
      </c>
      <c r="F22" s="21">
        <f t="shared" si="8"/>
        <v>12036.121044459451</v>
      </c>
      <c r="G22" s="18">
        <f t="shared" si="1"/>
        <v>1.0681778365497965</v>
      </c>
      <c r="H22" s="18">
        <f t="shared" si="2"/>
        <v>0</v>
      </c>
      <c r="I22" s="21">
        <f>'[1]Додаток 6'!$S$34</f>
        <v>13771.335829518834</v>
      </c>
      <c r="J22" s="17">
        <f t="shared" si="3"/>
        <v>1.348623678390704</v>
      </c>
      <c r="K22" s="19">
        <v>0</v>
      </c>
      <c r="L22" s="22">
        <f t="shared" si="4"/>
        <v>13771.335829518834</v>
      </c>
      <c r="M22" s="18">
        <f t="shared" si="5"/>
        <v>1.348623678390704</v>
      </c>
      <c r="N22" s="18">
        <f t="shared" si="6"/>
        <v>0</v>
      </c>
    </row>
    <row r="23" spans="1:14" ht="18" customHeight="1" x14ac:dyDescent="0.25">
      <c r="A23" s="11">
        <v>3</v>
      </c>
      <c r="B23" s="12" t="s">
        <v>22</v>
      </c>
      <c r="C23" s="21">
        <f>'[1]Додаток 4'!$T$32</f>
        <v>6698.9256237307491</v>
      </c>
      <c r="D23" s="17">
        <f t="shared" si="0"/>
        <v>0.59451411742478633</v>
      </c>
      <c r="E23" s="19">
        <v>0</v>
      </c>
      <c r="F23" s="21">
        <f t="shared" si="8"/>
        <v>6698.9256237307491</v>
      </c>
      <c r="G23" s="18">
        <f t="shared" si="1"/>
        <v>0.59451411742478633</v>
      </c>
      <c r="H23" s="18">
        <f t="shared" si="2"/>
        <v>0</v>
      </c>
      <c r="I23" s="21">
        <f>'[1]Додаток 6'!$S$35</f>
        <v>7664.6914832940884</v>
      </c>
      <c r="J23" s="17">
        <f t="shared" si="3"/>
        <v>0.75060143401434565</v>
      </c>
      <c r="K23" s="19">
        <v>0</v>
      </c>
      <c r="L23" s="22">
        <f t="shared" si="4"/>
        <v>7664.6914832940884</v>
      </c>
      <c r="M23" s="18">
        <f t="shared" si="5"/>
        <v>0.75060143401434565</v>
      </c>
      <c r="N23" s="18">
        <f t="shared" si="6"/>
        <v>0</v>
      </c>
    </row>
    <row r="24" spans="1:14" ht="18" customHeight="1" x14ac:dyDescent="0.25">
      <c r="A24" s="11">
        <v>4</v>
      </c>
      <c r="B24" s="12" t="s">
        <v>23</v>
      </c>
      <c r="C24" s="21">
        <f>'[1]Додаток 4'!$T$33</f>
        <v>202.18877052553665</v>
      </c>
      <c r="D24" s="17">
        <f t="shared" si="0"/>
        <v>1.7943784602768631E-2</v>
      </c>
      <c r="E24" s="19">
        <v>0</v>
      </c>
      <c r="F24" s="21">
        <f t="shared" si="8"/>
        <v>202.18877052553665</v>
      </c>
      <c r="G24" s="18">
        <f t="shared" si="1"/>
        <v>1.7943784602768631E-2</v>
      </c>
      <c r="H24" s="18">
        <f t="shared" si="2"/>
        <v>0</v>
      </c>
      <c r="I24" s="21">
        <f>'[1]Додаток 6'!$S$36</f>
        <v>231.33777481794459</v>
      </c>
      <c r="J24" s="17">
        <f t="shared" si="3"/>
        <v>2.2654853870962315E-2</v>
      </c>
      <c r="K24" s="19">
        <v>0</v>
      </c>
      <c r="L24" s="22">
        <f t="shared" si="4"/>
        <v>231.33777481794459</v>
      </c>
      <c r="M24" s="18">
        <f t="shared" si="5"/>
        <v>2.2654853870962315E-2</v>
      </c>
      <c r="N24" s="18">
        <f t="shared" si="6"/>
        <v>0</v>
      </c>
    </row>
    <row r="25" spans="1:14" ht="18.75" customHeight="1" x14ac:dyDescent="0.25">
      <c r="A25" s="11">
        <v>5</v>
      </c>
      <c r="B25" s="12" t="s">
        <v>24</v>
      </c>
      <c r="C25" s="21">
        <v>0</v>
      </c>
      <c r="D25" s="17">
        <f t="shared" si="0"/>
        <v>0</v>
      </c>
      <c r="E25" s="19">
        <v>0</v>
      </c>
      <c r="F25" s="21">
        <f t="shared" si="8"/>
        <v>0</v>
      </c>
      <c r="G25" s="18">
        <f t="shared" si="1"/>
        <v>0</v>
      </c>
      <c r="H25" s="18">
        <f t="shared" si="2"/>
        <v>0</v>
      </c>
      <c r="I25" s="21">
        <v>0</v>
      </c>
      <c r="J25" s="17">
        <f t="shared" si="3"/>
        <v>0</v>
      </c>
      <c r="K25" s="19">
        <v>0</v>
      </c>
      <c r="L25" s="22">
        <f t="shared" si="4"/>
        <v>0</v>
      </c>
      <c r="M25" s="18">
        <f t="shared" si="5"/>
        <v>0</v>
      </c>
      <c r="N25" s="18">
        <f t="shared" si="6"/>
        <v>0</v>
      </c>
    </row>
    <row r="26" spans="1:14" ht="17.25" customHeight="1" x14ac:dyDescent="0.25">
      <c r="A26" s="11">
        <v>6</v>
      </c>
      <c r="B26" s="12" t="s">
        <v>25</v>
      </c>
      <c r="C26" s="21">
        <f>C11+C22+C23+C24</f>
        <v>138094.95642530904</v>
      </c>
      <c r="D26" s="17">
        <f t="shared" si="0"/>
        <v>12.255607205007946</v>
      </c>
      <c r="E26" s="16">
        <f>E11+E22+E23+E24+E25</f>
        <v>162.1</v>
      </c>
      <c r="F26" s="21">
        <f>F11+F22+F23+F24+F25</f>
        <v>137892.30642530901</v>
      </c>
      <c r="G26" s="18">
        <f t="shared" si="1"/>
        <v>12.237622487358694</v>
      </c>
      <c r="H26" s="18">
        <f t="shared" si="2"/>
        <v>1.7984717649252246E-2</v>
      </c>
      <c r="I26" s="21">
        <f>I11+I22+I23+I24</f>
        <v>158003.73012791583</v>
      </c>
      <c r="J26" s="17">
        <f t="shared" si="3"/>
        <v>15.473268124636762</v>
      </c>
      <c r="K26" s="16">
        <f>K11+K22+K23+K24</f>
        <v>971.56999999999994</v>
      </c>
      <c r="L26" s="22">
        <f t="shared" si="4"/>
        <v>157032.16012791582</v>
      </c>
      <c r="M26" s="18">
        <f t="shared" si="5"/>
        <v>15.378122503076545</v>
      </c>
      <c r="N26" s="18">
        <f t="shared" si="6"/>
        <v>9.5145621560217108E-2</v>
      </c>
    </row>
    <row r="27" spans="1:14" ht="16.5" customHeight="1" x14ac:dyDescent="0.25">
      <c r="A27" s="11">
        <v>7</v>
      </c>
      <c r="B27" s="12" t="s">
        <v>26</v>
      </c>
      <c r="C27" s="21">
        <f>'[1]Додаток 4'!$T$36</f>
        <v>6453.6476023273544</v>
      </c>
      <c r="D27" s="17">
        <f t="shared" si="0"/>
        <v>0.5727462617104655</v>
      </c>
      <c r="E27" s="19">
        <v>0</v>
      </c>
      <c r="F27" s="21">
        <f>C27</f>
        <v>6453.6476023273544</v>
      </c>
      <c r="G27" s="18">
        <f t="shared" si="1"/>
        <v>0.5727462617104655</v>
      </c>
      <c r="H27" s="18">
        <f t="shared" si="2"/>
        <v>0</v>
      </c>
      <c r="I27" s="21">
        <f>'[1]Додаток 6'!$S$39</f>
        <v>7384.0523976726463</v>
      </c>
      <c r="J27" s="17">
        <f t="shared" si="3"/>
        <v>0.72311851437341079</v>
      </c>
      <c r="K27" s="19"/>
      <c r="L27" s="22">
        <f t="shared" si="4"/>
        <v>7384.0523976726463</v>
      </c>
      <c r="M27" s="18">
        <f t="shared" si="5"/>
        <v>0.72311851437341079</v>
      </c>
      <c r="N27" s="18">
        <f t="shared" si="6"/>
        <v>0</v>
      </c>
    </row>
    <row r="28" spans="1:14" ht="18" customHeight="1" x14ac:dyDescent="0.25">
      <c r="A28" s="11">
        <v>8</v>
      </c>
      <c r="B28" s="12" t="s">
        <v>27</v>
      </c>
      <c r="C28" s="21">
        <f>'[1]Додаток 4'!$T$45</f>
        <v>144000.16402763638</v>
      </c>
      <c r="D28" s="19"/>
      <c r="E28" s="19"/>
      <c r="F28" s="21">
        <f>F26+F27</f>
        <v>144345.95402763636</v>
      </c>
      <c r="G28" s="18"/>
      <c r="H28" s="19"/>
      <c r="I28" s="21">
        <f>'[1]Додаток 6'!$S$48</f>
        <v>164439.96252558846</v>
      </c>
      <c r="J28" s="19"/>
      <c r="K28" s="19"/>
      <c r="L28" s="22">
        <f t="shared" si="4"/>
        <v>164439.96252558846</v>
      </c>
      <c r="M28" s="19"/>
      <c r="N28" s="19"/>
    </row>
    <row r="29" spans="1:14" ht="18" customHeight="1" x14ac:dyDescent="0.25">
      <c r="A29" s="11">
        <v>9</v>
      </c>
      <c r="B29" s="12" t="s">
        <v>28</v>
      </c>
      <c r="C29" s="40">
        <f>'[1]Додаток 4'!$T$46</f>
        <v>11267.9</v>
      </c>
      <c r="D29" s="40"/>
      <c r="E29" s="40"/>
      <c r="F29" s="40"/>
      <c r="G29" s="40"/>
      <c r="H29" s="21"/>
      <c r="I29" s="33">
        <f>'[1]Додаток 6'!$S$49</f>
        <v>10211.4</v>
      </c>
      <c r="J29" s="34"/>
      <c r="K29" s="34"/>
      <c r="L29" s="34"/>
      <c r="M29" s="35"/>
      <c r="N29" s="19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37" t="s">
        <v>51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5.75" x14ac:dyDescent="0.25">
      <c r="A32" s="3"/>
      <c r="B32" s="4"/>
    </row>
    <row r="33" spans="1:7" ht="15.75" x14ac:dyDescent="0.25">
      <c r="A33" s="5"/>
      <c r="B33" s="4"/>
    </row>
    <row r="34" spans="1:7" ht="15.75" x14ac:dyDescent="0.25">
      <c r="A34" s="6"/>
      <c r="B34" s="8"/>
      <c r="C34" s="8" t="s">
        <v>55</v>
      </c>
      <c r="D34" s="1"/>
      <c r="E34" s="1"/>
      <c r="F34" s="15"/>
      <c r="G34" s="1"/>
    </row>
    <row r="35" spans="1:7" x14ac:dyDescent="0.25">
      <c r="B35" s="23" t="s">
        <v>52</v>
      </c>
      <c r="C35" s="23"/>
      <c r="D35" s="9"/>
      <c r="E35" s="9"/>
      <c r="F35" s="9"/>
    </row>
  </sheetData>
  <mergeCells count="22">
    <mergeCell ref="J1:N1"/>
    <mergeCell ref="E6:E9"/>
    <mergeCell ref="A31:N31"/>
    <mergeCell ref="A3:N3"/>
    <mergeCell ref="C6:C9"/>
    <mergeCell ref="D6:D9"/>
    <mergeCell ref="F6:F9"/>
    <mergeCell ref="G6:G9"/>
    <mergeCell ref="H6:H9"/>
    <mergeCell ref="A5:A9"/>
    <mergeCell ref="B5:B9"/>
    <mergeCell ref="C29:G29"/>
    <mergeCell ref="I6:I9"/>
    <mergeCell ref="J6:J9"/>
    <mergeCell ref="K6:K9"/>
    <mergeCell ref="B35:C35"/>
    <mergeCell ref="L6:L9"/>
    <mergeCell ref="M6:M9"/>
    <mergeCell ref="N6:N9"/>
    <mergeCell ref="I5:N5"/>
    <mergeCell ref="C5:H5"/>
    <mergeCell ref="I29:M29"/>
  </mergeCells>
  <printOptions horizontalCentered="1"/>
  <pageMargins left="0.19685039370078741" right="0.19685039370078741" top="0.98425196850393704" bottom="0.39370078740157483" header="0" footer="0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2022-08-25T07:46:04Z</dcterms:modified>
</cp:coreProperties>
</file>