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I31" i="4" l="1"/>
  <c r="D31" i="4"/>
  <c r="F31" i="4" s="1"/>
  <c r="I30" i="4"/>
  <c r="D30" i="4"/>
  <c r="F30" i="4" s="1"/>
  <c r="I29" i="4"/>
  <c r="D29" i="4"/>
  <c r="F29" i="4" s="1"/>
  <c r="I27" i="4"/>
  <c r="D27" i="4"/>
  <c r="F27" i="4" s="1"/>
  <c r="I26" i="4"/>
  <c r="D26" i="4"/>
  <c r="F26" i="4" s="1"/>
  <c r="G29" i="4" l="1"/>
  <c r="E29" i="4"/>
  <c r="D25" i="4"/>
  <c r="F25" i="4" s="1"/>
  <c r="I25" i="4"/>
  <c r="B28" i="4"/>
  <c r="E30" i="4" l="1"/>
  <c r="E31" i="4" s="1"/>
  <c r="H29" i="4"/>
  <c r="G30" i="4"/>
  <c r="I6" i="4"/>
  <c r="I5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6" i="4"/>
  <c r="F6" i="4" s="1"/>
  <c r="D5" i="4"/>
  <c r="E5" i="4" s="1"/>
  <c r="K6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K30" i="4" l="1"/>
  <c r="G31" i="4"/>
  <c r="K29" i="4"/>
  <c r="L7" i="4"/>
  <c r="E6" i="4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K31" i="4" l="1"/>
  <c r="E9" i="4"/>
  <c r="E10" i="4" s="1"/>
  <c r="E11" i="4" s="1"/>
  <c r="E12" i="4" s="1"/>
  <c r="K7" i="4"/>
  <c r="G8" i="4"/>
  <c r="E13" i="4" l="1"/>
  <c r="E14" i="4" s="1"/>
  <c r="E15" i="4" s="1"/>
  <c r="E16" i="4" s="1"/>
  <c r="K8" i="4"/>
  <c r="G9" i="4"/>
  <c r="E17" i="4" l="1"/>
  <c r="G10" i="4"/>
  <c r="K9" i="4"/>
  <c r="E18" i="4" l="1"/>
  <c r="G11" i="4"/>
  <c r="K10" i="4"/>
  <c r="E19" i="4" l="1"/>
  <c r="E20" i="4" s="1"/>
  <c r="E21" i="4" s="1"/>
  <c r="E22" i="4" s="1"/>
  <c r="E23" i="4" s="1"/>
  <c r="E24" i="4" s="1"/>
  <c r="E25" i="4" s="1"/>
  <c r="E26" i="4" s="1"/>
  <c r="E27" i="4" s="1"/>
  <c r="G12" i="4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G25" i="4" s="1"/>
  <c r="G26" i="4" s="1"/>
  <c r="K23" i="4"/>
  <c r="K26" i="4" l="1"/>
  <c r="G27" i="4"/>
  <c r="K27" i="4" s="1"/>
  <c r="K25" i="4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<sst xmlns="http://schemas.openxmlformats.org/spreadsheetml/2006/main" count="13" uniqueCount="13">
  <si>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</si>
  <si>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</si>
  <si>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</si>
  <si>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</si>
  <si>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</si>
  <si>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</si>
  <si>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</si>
  <si>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</si>
  <si>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</si>
  <si>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 xml:space="preserve">Начальник ВТВ     </t>
  </si>
  <si>
    <t>Дисконтний період окупності DPP</t>
  </si>
  <si>
    <t>Віктор ЦВЯК</t>
  </si>
  <si>
    <t>Оцінка економічної ефективності Інвестиційної програми КП "Луцькводоканал" на 2022 рік (в новій редакції)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</si>
</sst>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5" fillId="4" borderId="1" xfId="0" applyFont="1" applyFill="1" applyBorder="1"/>
    <xf numFmtId="165" fontId="5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Border="1"/>
    <xf numFmtId="164" fontId="1" fillId="0" borderId="0" xfId="0" applyNumberFormat="1" applyFont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E17" sqref="E17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5" style="3" customWidth="1"/>
    <col min="6" max="6" width="12.140625" style="3" customWidth="1"/>
    <col min="7" max="7" width="17.5703125" style="3" customWidth="1"/>
    <col min="8" max="8" width="14.140625" style="3" customWidth="1"/>
    <col min="9" max="9" width="10.42578125" style="2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4" spans="1:14" s="1" customFormat="1" ht="64.5" customHeight="1" x14ac:dyDescent="0.25">
      <c r="A4" s="20" t="s">
        <v>0</v>
      </c>
      <c r="B4" s="20" t="s">
        <v>8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10</v>
      </c>
      <c r="I4" s="20"/>
      <c r="J4" s="20" t="s">
        <v>6</v>
      </c>
      <c r="K4" s="20" t="s">
        <v>7</v>
      </c>
      <c r="L4" s="4"/>
      <c r="M4" s="4"/>
      <c r="N4" s="4"/>
    </row>
    <row r="5" spans="1:14" x14ac:dyDescent="0.25">
      <c r="A5" s="5">
        <v>0</v>
      </c>
      <c r="B5" s="6">
        <v>91333.51</v>
      </c>
      <c r="C5" s="6">
        <v>5772.09</v>
      </c>
      <c r="D5" s="7">
        <f>(1/((1+0.065)))</f>
        <v>0.93896713615023475</v>
      </c>
      <c r="E5" s="7">
        <f>$B$5*D5</f>
        <v>85759.164319248826</v>
      </c>
      <c r="F5" s="7"/>
      <c r="G5" s="7"/>
      <c r="H5" s="5"/>
      <c r="I5" s="6">
        <f>-B5</f>
        <v>-91333.51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7">
        <f>F6-E5</f>
        <v>-80339.361502347412</v>
      </c>
      <c r="F6" s="7">
        <f>$C$5*D6</f>
        <v>5419.8028169014087</v>
      </c>
      <c r="G6" s="7">
        <v>969.84037560000002</v>
      </c>
      <c r="H6" s="9"/>
      <c r="I6" s="6">
        <f>$C$5</f>
        <v>5772.09</v>
      </c>
      <c r="J6" s="8">
        <v>-0.39304438978358364</v>
      </c>
      <c r="K6" s="10">
        <f>G6/$E$5</f>
        <v>1.1308883234795203E-2</v>
      </c>
      <c r="L6" s="11">
        <f>IRR(I5:I6)</f>
        <v>-0.93680205655076654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7">
        <f>F7+E6</f>
        <v>-75250.344772862518</v>
      </c>
      <c r="F7" s="7">
        <f>$C$5*D7</f>
        <v>5089.0167294848916</v>
      </c>
      <c r="G7" s="7">
        <f>G6+F7</f>
        <v>6058.8571050848914</v>
      </c>
      <c r="H7" s="12"/>
      <c r="I7" s="6">
        <f t="shared" ref="I7:I31" si="0">$C$5</f>
        <v>5772.09</v>
      </c>
      <c r="J7" s="8">
        <v>0.13957252965191719</v>
      </c>
      <c r="K7" s="10">
        <f t="shared" ref="K7:K25" si="1">G7/$E$5</f>
        <v>7.0649675205906454E-2</v>
      </c>
      <c r="L7" s="13">
        <f>IRR(I5:I7)</f>
        <v>-0.71503086731855992</v>
      </c>
      <c r="M7" s="14"/>
      <c r="N7" s="14"/>
    </row>
    <row r="8" spans="1:14" x14ac:dyDescent="0.25">
      <c r="A8" s="22">
        <v>3</v>
      </c>
      <c r="B8" s="23"/>
      <c r="C8" s="23"/>
      <c r="D8" s="23">
        <f t="shared" ref="D8:D25" si="2">(1/((1+0.065)^A8))</f>
        <v>0.82784909180297994</v>
      </c>
      <c r="E8" s="23">
        <f>F8+E7</f>
        <v>-70471.92530855746</v>
      </c>
      <c r="F8" s="23">
        <f t="shared" ref="F8:F25" si="3">$C$5*D8</f>
        <v>4778.4194643050623</v>
      </c>
      <c r="G8" s="23">
        <f>G7+F8</f>
        <v>10837.276569389953</v>
      </c>
      <c r="H8" s="27"/>
      <c r="I8" s="24">
        <f t="shared" si="0"/>
        <v>5772.09</v>
      </c>
      <c r="J8" s="25">
        <v>0.37187890437502819</v>
      </c>
      <c r="K8" s="26">
        <f t="shared" si="1"/>
        <v>0.12636872869990762</v>
      </c>
      <c r="L8" s="11">
        <f>IRR(I5:I8)</f>
        <v>-0.524451415849158</v>
      </c>
    </row>
    <row r="9" spans="1:14" s="30" customFormat="1" x14ac:dyDescent="0.25">
      <c r="A9" s="22">
        <v>4</v>
      </c>
      <c r="B9" s="23"/>
      <c r="C9" s="23"/>
      <c r="D9" s="23">
        <f t="shared" si="2"/>
        <v>0.77732309089481699</v>
      </c>
      <c r="E9" s="23">
        <f>F9+E8</f>
        <v>-65985.146468834399</v>
      </c>
      <c r="F9" s="23">
        <f t="shared" si="3"/>
        <v>4486.7788397230643</v>
      </c>
      <c r="G9" s="23">
        <f t="shared" ref="G9:G23" si="4">G8+F9</f>
        <v>15324.055409113018</v>
      </c>
      <c r="H9" s="27"/>
      <c r="I9" s="24">
        <f t="shared" si="0"/>
        <v>5772.09</v>
      </c>
      <c r="J9" s="25">
        <v>0.4806832597947821</v>
      </c>
      <c r="K9" s="26">
        <f t="shared" si="1"/>
        <v>0.17868708878817166</v>
      </c>
      <c r="L9" s="28">
        <f>IRR(I5:I9)</f>
        <v>-0.38835683724991066</v>
      </c>
      <c r="M9" s="29"/>
      <c r="N9" s="29"/>
    </row>
    <row r="10" spans="1:14" s="31" customFormat="1" x14ac:dyDescent="0.25">
      <c r="A10" s="22">
        <v>5</v>
      </c>
      <c r="B10" s="23"/>
      <c r="C10" s="23"/>
      <c r="D10" s="23">
        <f t="shared" si="2"/>
        <v>0.72988083652095492</v>
      </c>
      <c r="E10" s="23">
        <f t="shared" ref="E10:E22" si="5">F10+E9</f>
        <v>-61772.208591160161</v>
      </c>
      <c r="F10" s="23">
        <f t="shared" si="3"/>
        <v>4212.9378776742387</v>
      </c>
      <c r="G10" s="23">
        <f t="shared" si="4"/>
        <v>19536.993286787256</v>
      </c>
      <c r="H10" s="32"/>
      <c r="I10" s="24">
        <f t="shared" si="0"/>
        <v>5772.09</v>
      </c>
      <c r="J10" s="25">
        <v>0.53595449211665946</v>
      </c>
      <c r="K10" s="26">
        <f t="shared" si="1"/>
        <v>0.22781230952832565</v>
      </c>
      <c r="L10" s="28">
        <f>IRR(I5:I10)</f>
        <v>-0.29196409615890917</v>
      </c>
      <c r="M10" s="29"/>
      <c r="N10" s="29"/>
    </row>
    <row r="11" spans="1:14" s="31" customFormat="1" x14ac:dyDescent="0.25">
      <c r="A11" s="22">
        <v>6</v>
      </c>
      <c r="B11" s="23"/>
      <c r="C11" s="23"/>
      <c r="D11" s="23">
        <f t="shared" si="2"/>
        <v>0.68533411879901873</v>
      </c>
      <c r="E11" s="23">
        <f t="shared" si="5"/>
        <v>-57816.398377381534</v>
      </c>
      <c r="F11" s="23">
        <f t="shared" si="3"/>
        <v>3955.8102137786282</v>
      </c>
      <c r="G11" s="23">
        <f t="shared" si="4"/>
        <v>23492.803500565882</v>
      </c>
      <c r="H11" s="27"/>
      <c r="I11" s="24">
        <f t="shared" si="0"/>
        <v>5772.09</v>
      </c>
      <c r="J11" s="25">
        <v>0.56576508799649428</v>
      </c>
      <c r="K11" s="26">
        <f t="shared" si="1"/>
        <v>0.27393927735945617</v>
      </c>
      <c r="L11" s="28">
        <f>IRR(I5:I11)</f>
        <v>-0.22217567536586535</v>
      </c>
      <c r="M11" s="29"/>
      <c r="N11" s="29"/>
    </row>
    <row r="12" spans="1:14" s="31" customFormat="1" x14ac:dyDescent="0.25">
      <c r="A12" s="22">
        <v>7</v>
      </c>
      <c r="B12" s="23"/>
      <c r="C12" s="23"/>
      <c r="D12" s="23">
        <f>(1/((1+0.065)^A12))</f>
        <v>0.64350621483475945</v>
      </c>
      <c r="E12" s="23">
        <f t="shared" si="5"/>
        <v>-54102.022589795968</v>
      </c>
      <c r="F12" s="23">
        <f t="shared" si="3"/>
        <v>3714.3757875855667</v>
      </c>
      <c r="G12" s="23">
        <f t="shared" si="4"/>
        <v>27207.179288151448</v>
      </c>
      <c r="H12" s="27"/>
      <c r="I12" s="24">
        <f t="shared" si="0"/>
        <v>5772.09</v>
      </c>
      <c r="J12" s="25">
        <v>0.58253959189263305</v>
      </c>
      <c r="K12" s="26">
        <f t="shared" si="1"/>
        <v>0.31725098424314679</v>
      </c>
      <c r="L12" s="28">
        <f>IRR(I5:I12)</f>
        <v>-0.17031537779229511</v>
      </c>
      <c r="M12" s="29"/>
      <c r="N12" s="29"/>
    </row>
    <row r="13" spans="1:14" s="31" customFormat="1" x14ac:dyDescent="0.25">
      <c r="A13" s="22">
        <v>8</v>
      </c>
      <c r="B13" s="23"/>
      <c r="C13" s="23"/>
      <c r="D13" s="23">
        <f t="shared" si="2"/>
        <v>0.60423118763827188</v>
      </c>
      <c r="E13" s="23">
        <f>F13+E12</f>
        <v>-50614.345793940978</v>
      </c>
      <c r="F13" s="23">
        <f t="shared" si="3"/>
        <v>3487.6767958549926</v>
      </c>
      <c r="G13" s="23">
        <f t="shared" si="4"/>
        <v>30694.856084006442</v>
      </c>
      <c r="H13" s="27"/>
      <c r="I13" s="24">
        <f t="shared" si="0"/>
        <v>5772.09</v>
      </c>
      <c r="J13" s="25">
        <v>0.59226520805407001</v>
      </c>
      <c r="K13" s="26">
        <f t="shared" si="1"/>
        <v>0.35791925361750426</v>
      </c>
      <c r="L13" s="28">
        <f>IRR(I5:I13)</f>
        <v>-0.13082952133973491</v>
      </c>
      <c r="M13" s="29"/>
      <c r="N13" s="29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17">
        <f t="shared" si="5"/>
        <v>-47339.531901119386</v>
      </c>
      <c r="F14" s="17">
        <f t="shared" si="3"/>
        <v>3274.8138928215894</v>
      </c>
      <c r="G14" s="17">
        <f t="shared" si="4"/>
        <v>33969.66997682803</v>
      </c>
      <c r="H14" s="15"/>
      <c r="I14" s="6">
        <f t="shared" si="0"/>
        <v>5772.09</v>
      </c>
      <c r="J14" s="18">
        <v>0.59802448742609526</v>
      </c>
      <c r="K14" s="19">
        <f t="shared" si="1"/>
        <v>0.39610542204413091</v>
      </c>
      <c r="L14" s="11">
        <f>IRR(I5:I14)</f>
        <v>-0.10011546001080496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17">
        <f>F15+E14</f>
        <v>-44264.589278751693</v>
      </c>
      <c r="F15" s="17">
        <f t="shared" si="3"/>
        <v>3074.9426223676896</v>
      </c>
      <c r="G15" s="17">
        <f t="shared" si="4"/>
        <v>37044.612599195723</v>
      </c>
      <c r="H15" s="16"/>
      <c r="I15" s="6">
        <f t="shared" si="0"/>
        <v>5772.09</v>
      </c>
      <c r="J15" s="18">
        <v>0.6014864030735374</v>
      </c>
      <c r="K15" s="19">
        <f t="shared" si="1"/>
        <v>0.43196097925223115</v>
      </c>
      <c r="L15" s="11">
        <f>IRR(I5:I15)</f>
        <v>-7.5777813652479598E-2</v>
      </c>
    </row>
    <row r="16" spans="1:14" x14ac:dyDescent="0.25">
      <c r="A16" s="22">
        <v>11</v>
      </c>
      <c r="B16" s="23"/>
      <c r="C16" s="23"/>
      <c r="D16" s="23">
        <f t="shared" si="2"/>
        <v>0.50021223992537933</v>
      </c>
      <c r="E16" s="23">
        <f t="shared" si="5"/>
        <v>-41377.319210800808</v>
      </c>
      <c r="F16" s="23">
        <f t="shared" si="3"/>
        <v>2887.270067950883</v>
      </c>
      <c r="G16" s="23">
        <f t="shared" si="4"/>
        <v>39931.882667146609</v>
      </c>
      <c r="H16" s="27"/>
      <c r="I16" s="24">
        <f t="shared" si="0"/>
        <v>5772.09</v>
      </c>
      <c r="J16" s="25">
        <v>0.60358947338083446</v>
      </c>
      <c r="K16" s="26">
        <f t="shared" si="1"/>
        <v>0.46562816911899191</v>
      </c>
      <c r="L16" s="11">
        <f>IRR(I5:I16)</f>
        <v>-5.6181463232218065E-2</v>
      </c>
    </row>
    <row r="17" spans="1:12" x14ac:dyDescent="0.25">
      <c r="A17" s="22">
        <v>12</v>
      </c>
      <c r="B17" s="23"/>
      <c r="C17" s="23"/>
      <c r="D17" s="23">
        <f t="shared" si="2"/>
        <v>0.4696828543900276</v>
      </c>
      <c r="E17" s="23">
        <f t="shared" si="5"/>
        <v>-38666.267503804673</v>
      </c>
      <c r="F17" s="23">
        <f t="shared" si="3"/>
        <v>2711.0517069961347</v>
      </c>
      <c r="G17" s="23">
        <f t="shared" si="4"/>
        <v>42642.934374142744</v>
      </c>
      <c r="H17" s="27"/>
      <c r="I17" s="24">
        <f t="shared" si="0"/>
        <v>5772.09</v>
      </c>
      <c r="J17" s="25">
        <v>0.60487659723539988</v>
      </c>
      <c r="K17" s="26">
        <f t="shared" si="1"/>
        <v>0.49724055397041045</v>
      </c>
      <c r="L17" s="11">
        <f>IRR(I5:I17)</f>
        <v>-4.0182022113053661E-2</v>
      </c>
    </row>
    <row r="18" spans="1:12" x14ac:dyDescent="0.25">
      <c r="A18" s="22">
        <v>13</v>
      </c>
      <c r="B18" s="23"/>
      <c r="C18" s="23"/>
      <c r="D18" s="23">
        <f t="shared" si="2"/>
        <v>0.44101676468547191</v>
      </c>
      <c r="E18" s="23">
        <f t="shared" si="5"/>
        <v>-36120.67904653131</v>
      </c>
      <c r="F18" s="23">
        <f t="shared" si="3"/>
        <v>2545.5884572733657</v>
      </c>
      <c r="G18" s="23">
        <f t="shared" si="4"/>
        <v>45188.522831416107</v>
      </c>
      <c r="H18" s="27"/>
      <c r="I18" s="24">
        <f t="shared" si="0"/>
        <v>5772.09</v>
      </c>
      <c r="J18" s="25">
        <v>0.60566845610614262</v>
      </c>
      <c r="K18" s="26">
        <f t="shared" si="1"/>
        <v>0.52692354444122591</v>
      </c>
      <c r="L18" s="11">
        <f>IRR(I5:I18)</f>
        <v>-2.6960070291553895E-2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17">
        <f t="shared" si="5"/>
        <v>-33730.455142988241</v>
      </c>
      <c r="F19" s="17">
        <f t="shared" si="3"/>
        <v>2390.2239035430666</v>
      </c>
      <c r="G19" s="17">
        <f t="shared" si="4"/>
        <v>47578.746734959175</v>
      </c>
      <c r="H19" s="16"/>
      <c r="I19" s="6">
        <f t="shared" si="0"/>
        <v>5772.09</v>
      </c>
      <c r="J19" s="18">
        <v>0.6061573885069016</v>
      </c>
      <c r="K19" s="19">
        <f t="shared" si="1"/>
        <v>0.55479489699598228</v>
      </c>
      <c r="L19" s="11">
        <f>IRR(I5:I19)</f>
        <v>-1.5916692801176469E-2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17">
        <f t="shared" si="5"/>
        <v>-31486.113449520573</v>
      </c>
      <c r="F20" s="17">
        <f t="shared" si="3"/>
        <v>2244.3416934676688</v>
      </c>
      <c r="G20" s="17">
        <f t="shared" si="4"/>
        <v>49823.088428426847</v>
      </c>
      <c r="H20" s="16"/>
      <c r="I20" s="6">
        <f t="shared" si="0"/>
        <v>5772.09</v>
      </c>
      <c r="J20" s="18">
        <v>0.60646003676091353</v>
      </c>
      <c r="K20" s="19">
        <f t="shared" si="1"/>
        <v>0.58096518108495543</v>
      </c>
      <c r="L20" s="11">
        <f>IRR(I5:I20)</f>
        <v>-6.6060018908341567E-3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17">
        <f t="shared" si="5"/>
        <v>-29378.750357062669</v>
      </c>
      <c r="F21" s="17">
        <f t="shared" si="3"/>
        <v>2107.3630924579047</v>
      </c>
      <c r="G21" s="17">
        <f t="shared" si="4"/>
        <v>51930.451520884752</v>
      </c>
      <c r="H21" s="16"/>
      <c r="I21" s="6">
        <f t="shared" si="0"/>
        <v>5772.09</v>
      </c>
      <c r="J21" s="18">
        <v>0.6066476983468222</v>
      </c>
      <c r="K21" s="19">
        <f t="shared" si="1"/>
        <v>0.60553821778821659</v>
      </c>
      <c r="L21" s="11">
        <f>IRR(I5:I21)</f>
        <v>1.3094918182063875E-3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17">
        <f t="shared" si="5"/>
        <v>-27400.005669308768</v>
      </c>
      <c r="F22" s="17">
        <f t="shared" si="3"/>
        <v>1978.7446877539014</v>
      </c>
      <c r="G22" s="17">
        <f t="shared" si="4"/>
        <v>53909.196208638656</v>
      </c>
      <c r="H22" s="16"/>
      <c r="I22" s="6">
        <f t="shared" si="0"/>
        <v>5772.09</v>
      </c>
      <c r="J22" s="18">
        <v>0.606764197650006</v>
      </c>
      <c r="K22" s="19">
        <f t="shared" si="1"/>
        <v>0.62861149168799235</v>
      </c>
      <c r="L22" s="11">
        <f>IRR(I5:I22)</f>
        <v>8.0890511715949742E-3</v>
      </c>
    </row>
    <row r="23" spans="1:12" x14ac:dyDescent="0.25">
      <c r="A23" s="22">
        <v>18</v>
      </c>
      <c r="B23" s="23"/>
      <c r="C23" s="23"/>
      <c r="D23" s="23">
        <f t="shared" si="2"/>
        <v>0.32188968512839738</v>
      </c>
      <c r="E23" s="23">
        <f>F23+E22</f>
        <v>-25542.029436675995</v>
      </c>
      <c r="F23" s="23">
        <f t="shared" si="3"/>
        <v>1857.9762326327714</v>
      </c>
      <c r="G23" s="23">
        <f t="shared" si="4"/>
        <v>55767.172441271425</v>
      </c>
      <c r="H23" s="27"/>
      <c r="I23" s="24">
        <f t="shared" si="0"/>
        <v>5772.09</v>
      </c>
      <c r="J23" s="25">
        <v>0.60683657755004239</v>
      </c>
      <c r="K23" s="26">
        <f t="shared" si="1"/>
        <v>0.65027653760327475</v>
      </c>
      <c r="L23" s="11">
        <f>IRR(I5:I23)</f>
        <v>1.3934526365295463E-2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17">
        <f>F24+E23</f>
        <v>-23797.450814485601</v>
      </c>
      <c r="F24" s="17">
        <f t="shared" si="3"/>
        <v>1744.5786221903959</v>
      </c>
      <c r="G24" s="17">
        <f>G23+F24</f>
        <v>57511.751063461823</v>
      </c>
      <c r="H24" s="16"/>
      <c r="I24" s="6">
        <f t="shared" si="0"/>
        <v>5772.09</v>
      </c>
      <c r="J24" s="18">
        <v>0.60683657755004239</v>
      </c>
      <c r="K24" s="19">
        <f t="shared" si="1"/>
        <v>0.67061930372091072</v>
      </c>
      <c r="L24" s="11">
        <f>IRR(I5:I23)</f>
        <v>1.3934526365295463E-2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17">
        <f>F25+E24</f>
        <v>-22159.348821818563</v>
      </c>
      <c r="F25" s="17">
        <f t="shared" si="3"/>
        <v>1638.1019926670385</v>
      </c>
      <c r="G25" s="17">
        <f>G24+F25</f>
        <v>59149.853056128864</v>
      </c>
      <c r="H25" s="16"/>
      <c r="I25" s="6">
        <f t="shared" si="0"/>
        <v>5772.09</v>
      </c>
      <c r="J25" s="18">
        <v>0.60690954975388844</v>
      </c>
      <c r="K25" s="19">
        <f t="shared" si="1"/>
        <v>0.68972049256376156</v>
      </c>
      <c r="L25" s="11">
        <f>IRR(I5:I25)</f>
        <v>2.3427145496562884E-2</v>
      </c>
    </row>
    <row r="26" spans="1:12" x14ac:dyDescent="0.25">
      <c r="A26" s="22">
        <v>21</v>
      </c>
      <c r="B26" s="16"/>
      <c r="C26" s="16"/>
      <c r="D26" s="17">
        <f t="shared" ref="D26:D27" si="6">(1/((1+0.065)^A26))</f>
        <v>0.26647608349429097</v>
      </c>
      <c r="E26" s="17">
        <f>F26+E25</f>
        <v>-20621.224885042</v>
      </c>
      <c r="F26" s="17">
        <f t="shared" ref="F26:F27" si="7">$C$5*D26</f>
        <v>1538.123936776562</v>
      </c>
      <c r="G26" s="17">
        <f>G25+F26</f>
        <v>60687.976992905424</v>
      </c>
      <c r="H26" s="16"/>
      <c r="I26" s="6">
        <f t="shared" si="0"/>
        <v>5772.09</v>
      </c>
      <c r="J26" s="18">
        <v>0.60690954975388844</v>
      </c>
      <c r="K26" s="19">
        <f t="shared" ref="K26:K27" si="8">G26/$E$5</f>
        <v>0.7076558811485979</v>
      </c>
    </row>
    <row r="27" spans="1:12" ht="14.25" customHeight="1" x14ac:dyDescent="0.25">
      <c r="A27" s="16">
        <v>22</v>
      </c>
      <c r="B27" s="16"/>
      <c r="C27" s="16"/>
      <c r="D27" s="17">
        <f t="shared" si="6"/>
        <v>0.25021228497116527</v>
      </c>
      <c r="E27" s="17">
        <f>F27+E26</f>
        <v>-19176.977057082786</v>
      </c>
      <c r="F27" s="17">
        <f t="shared" si="7"/>
        <v>1444.2478279592133</v>
      </c>
      <c r="G27" s="17">
        <f>G26+F27</f>
        <v>62132.224820864634</v>
      </c>
      <c r="H27" s="16"/>
      <c r="I27" s="6">
        <f t="shared" si="0"/>
        <v>5772.09</v>
      </c>
      <c r="J27" s="18">
        <v>0.60690954975388844</v>
      </c>
      <c r="K27" s="19">
        <f t="shared" si="8"/>
        <v>0.72449662160384332</v>
      </c>
    </row>
    <row r="28" spans="1:12" hidden="1" x14ac:dyDescent="0.25">
      <c r="A28" s="16">
        <v>23</v>
      </c>
      <c r="B28" s="16" t="e">
        <f>(#REF!/((1+A28)^#REF!))-(#REF!/((1+A28)^#REF!))</f>
        <v>#REF!</v>
      </c>
      <c r="C28" s="16"/>
      <c r="D28" s="41"/>
      <c r="E28" s="41"/>
      <c r="F28" s="41"/>
      <c r="G28" s="41"/>
      <c r="H28" s="16"/>
      <c r="I28" s="40"/>
      <c r="J28" s="16"/>
      <c r="K28" s="16"/>
    </row>
    <row r="29" spans="1:12" x14ac:dyDescent="0.25">
      <c r="A29" s="34">
        <v>24</v>
      </c>
      <c r="B29" s="34"/>
      <c r="C29" s="34"/>
      <c r="D29" s="35">
        <f t="shared" ref="D29:D31" si="9">(1/((1+0.065)^A29))</f>
        <v>0.22060198370796386</v>
      </c>
      <c r="E29" s="35">
        <f>F29+E28</f>
        <v>1273.3345041409011</v>
      </c>
      <c r="F29" s="35">
        <f t="shared" ref="F29:F31" si="10">$C$5*D29</f>
        <v>1273.3345041409011</v>
      </c>
      <c r="G29" s="35">
        <f>G28+F29</f>
        <v>1273.3345041409011</v>
      </c>
      <c r="H29" s="39">
        <f t="shared" ref="H29" si="11">1-(E29/F29)+2</f>
        <v>2</v>
      </c>
      <c r="I29" s="36">
        <f t="shared" si="0"/>
        <v>5772.09</v>
      </c>
      <c r="J29" s="37">
        <v>0.60690954975388844</v>
      </c>
      <c r="K29" s="38">
        <f t="shared" ref="K29:K31" si="12">G29/$E$5</f>
        <v>1.4847795151090325E-2</v>
      </c>
    </row>
    <row r="30" spans="1:12" x14ac:dyDescent="0.25">
      <c r="A30" s="16">
        <v>25</v>
      </c>
      <c r="B30" s="16"/>
      <c r="C30" s="16"/>
      <c r="D30" s="17">
        <f t="shared" si="9"/>
        <v>0.20713801287132758</v>
      </c>
      <c r="E30" s="17">
        <f>F30+E29</f>
        <v>2468.9537568553624</v>
      </c>
      <c r="F30" s="17">
        <f t="shared" si="10"/>
        <v>1195.6192527144613</v>
      </c>
      <c r="G30" s="17">
        <f>G29+F30</f>
        <v>2468.9537568553624</v>
      </c>
      <c r="H30" s="16"/>
      <c r="I30" s="6">
        <f t="shared" si="0"/>
        <v>5772.09</v>
      </c>
      <c r="J30" s="18">
        <v>0.60690954975388844</v>
      </c>
      <c r="K30" s="19">
        <f t="shared" si="12"/>
        <v>2.878938684225495E-2</v>
      </c>
    </row>
    <row r="31" spans="1:12" x14ac:dyDescent="0.25">
      <c r="A31" s="16">
        <v>26</v>
      </c>
      <c r="B31" s="16"/>
      <c r="C31" s="16"/>
      <c r="D31" s="17">
        <f t="shared" si="9"/>
        <v>0.19449578673364096</v>
      </c>
      <c r="E31" s="17">
        <f>F31+E30</f>
        <v>3591.6009425027441</v>
      </c>
      <c r="F31" s="17">
        <f t="shared" si="10"/>
        <v>1122.6471856473818</v>
      </c>
      <c r="G31" s="17">
        <f>G30+F31</f>
        <v>3591.6009425027441</v>
      </c>
      <c r="H31" s="16"/>
      <c r="I31" s="6">
        <f t="shared" si="0"/>
        <v>5772.09</v>
      </c>
      <c r="J31" s="18">
        <v>0.60690954975388844</v>
      </c>
      <c r="K31" s="19">
        <f t="shared" si="12"/>
        <v>4.1880083265883709E-2</v>
      </c>
    </row>
    <row r="32" spans="1:12" x14ac:dyDescent="0.25">
      <c r="A32" s="42"/>
      <c r="B32" s="43"/>
      <c r="C32" s="43"/>
      <c r="D32" s="44"/>
      <c r="E32" s="44"/>
      <c r="F32" s="44"/>
      <c r="G32" s="44"/>
      <c r="H32" s="43"/>
      <c r="I32" s="45"/>
      <c r="J32" s="46"/>
      <c r="K32" s="47"/>
    </row>
    <row r="33" spans="1:11" x14ac:dyDescent="0.25">
      <c r="A33" s="42"/>
      <c r="B33" s="43"/>
      <c r="C33" s="43"/>
      <c r="D33" s="44"/>
      <c r="E33" s="44"/>
      <c r="F33" s="44"/>
      <c r="G33" s="44"/>
      <c r="H33" s="43"/>
      <c r="I33" s="45"/>
      <c r="J33" s="46"/>
      <c r="K33" s="47"/>
    </row>
    <row r="34" spans="1:11" x14ac:dyDescent="0.25">
      <c r="A34" s="42"/>
      <c r="B34" s="43"/>
      <c r="C34" s="43"/>
      <c r="D34" s="44"/>
      <c r="E34" s="44"/>
      <c r="F34" s="44"/>
      <c r="G34" s="44"/>
      <c r="H34" s="43"/>
      <c r="I34" s="45"/>
      <c r="J34" s="46"/>
      <c r="K34" s="47"/>
    </row>
    <row r="35" spans="1:11" x14ac:dyDescent="0.25">
      <c r="D35" s="3" t="s">
        <v>9</v>
      </c>
      <c r="G35" s="33" t="s">
        <v>11</v>
      </c>
    </row>
  </sheetData>
  <mergeCells count="1">
    <mergeCell ref="A2:K2"/>
  </mergeCells>
  <phoneticPr fontId="0" type="noConversion"/>
  <pageMargins left="0.47244094488188981" right="0" top="0.94488188976377963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2022-09-05T07:29:39Z</dcterms:modified>
</cp:coreProperties>
</file>