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6" i="1" l="1"/>
  <c r="E15" i="1"/>
  <c r="C21" i="1"/>
  <c r="C16" i="1"/>
  <c r="C13" i="1" l="1"/>
  <c r="L14" i="1" l="1"/>
  <c r="L26" i="1"/>
  <c r="K18" i="1"/>
  <c r="K13" i="1"/>
  <c r="F26" i="1"/>
  <c r="F14" i="1"/>
  <c r="E18" i="1"/>
  <c r="E13" i="1"/>
  <c r="K12" i="1" l="1"/>
  <c r="K27" i="1" s="1"/>
  <c r="E12" i="1"/>
  <c r="E27" i="1" s="1"/>
  <c r="M14" i="1"/>
  <c r="L29" i="1"/>
  <c r="L28" i="1"/>
  <c r="L25" i="1"/>
  <c r="L24" i="1"/>
  <c r="L23" i="1"/>
  <c r="L22" i="1"/>
  <c r="L21" i="1"/>
  <c r="M21" i="1" s="1"/>
  <c r="L20" i="1"/>
  <c r="L19" i="1"/>
  <c r="L17" i="1"/>
  <c r="L16" i="1"/>
  <c r="M16" i="1" s="1"/>
  <c r="J15" i="1"/>
  <c r="G26" i="1"/>
  <c r="F28" i="1"/>
  <c r="F25" i="1"/>
  <c r="G25" i="1" s="1"/>
  <c r="F24" i="1"/>
  <c r="F23" i="1"/>
  <c r="F22" i="1"/>
  <c r="C18" i="1"/>
  <c r="F21" i="1"/>
  <c r="F20" i="1"/>
  <c r="F19" i="1"/>
  <c r="D13" i="1"/>
  <c r="F17" i="1"/>
  <c r="F16" i="1"/>
  <c r="F15" i="1"/>
  <c r="D18" i="1" l="1"/>
  <c r="C12" i="1"/>
  <c r="J26" i="1"/>
  <c r="G21" i="1"/>
  <c r="D23" i="1"/>
  <c r="D15" i="1"/>
  <c r="M20" i="1"/>
  <c r="J23" i="1"/>
  <c r="D14" i="1"/>
  <c r="J22" i="1"/>
  <c r="F13" i="1"/>
  <c r="G15" i="1"/>
  <c r="D21" i="1"/>
  <c r="J21" i="1"/>
  <c r="N21" i="1" s="1"/>
  <c r="G16" i="1"/>
  <c r="G23" i="1"/>
  <c r="D28" i="1"/>
  <c r="D20" i="1"/>
  <c r="M23" i="1"/>
  <c r="J28" i="1"/>
  <c r="J20" i="1"/>
  <c r="J14" i="1"/>
  <c r="N14" i="1" s="1"/>
  <c r="G22" i="1"/>
  <c r="M22" i="1"/>
  <c r="G17" i="1"/>
  <c r="G24" i="1"/>
  <c r="D19" i="1"/>
  <c r="I13" i="1"/>
  <c r="L15" i="1"/>
  <c r="M15" i="1" s="1"/>
  <c r="N15" i="1" s="1"/>
  <c r="M24" i="1"/>
  <c r="J19" i="1"/>
  <c r="D25" i="1"/>
  <c r="H25" i="1" s="1"/>
  <c r="D17" i="1"/>
  <c r="M17" i="1"/>
  <c r="J25" i="1"/>
  <c r="J17" i="1"/>
  <c r="G14" i="1"/>
  <c r="D22" i="1"/>
  <c r="D26" i="1"/>
  <c r="H26" i="1" s="1"/>
  <c r="M25" i="1"/>
  <c r="F18" i="1"/>
  <c r="G18" i="1" s="1"/>
  <c r="G19" i="1"/>
  <c r="G20" i="1"/>
  <c r="G28" i="1"/>
  <c r="D24" i="1"/>
  <c r="D16" i="1"/>
  <c r="M19" i="1"/>
  <c r="M28" i="1"/>
  <c r="J24" i="1"/>
  <c r="J16" i="1"/>
  <c r="N16" i="1" s="1"/>
  <c r="M26" i="1"/>
  <c r="I18" i="1"/>
  <c r="I12" i="1" l="1"/>
  <c r="H17" i="1"/>
  <c r="C27" i="1"/>
  <c r="D27" i="1" s="1"/>
  <c r="N20" i="1"/>
  <c r="H20" i="1"/>
  <c r="H18" i="1"/>
  <c r="D12" i="1"/>
  <c r="N26" i="1"/>
  <c r="N28" i="1"/>
  <c r="N24" i="1"/>
  <c r="H23" i="1"/>
  <c r="H21" i="1"/>
  <c r="H16" i="1"/>
  <c r="H15" i="1"/>
  <c r="H19" i="1"/>
  <c r="G13" i="1"/>
  <c r="H13" i="1" s="1"/>
  <c r="F12" i="1"/>
  <c r="H22" i="1"/>
  <c r="N19" i="1"/>
  <c r="H28" i="1"/>
  <c r="N22" i="1"/>
  <c r="H24" i="1"/>
  <c r="H14" i="1"/>
  <c r="L18" i="1"/>
  <c r="M18" i="1" s="1"/>
  <c r="J18" i="1"/>
  <c r="N17" i="1"/>
  <c r="N23" i="1"/>
  <c r="N25" i="1"/>
  <c r="L13" i="1"/>
  <c r="M13" i="1" s="1"/>
  <c r="J13" i="1"/>
  <c r="I27" i="1" l="1"/>
  <c r="J12" i="1"/>
  <c r="L12" i="1"/>
  <c r="M12" i="1" s="1"/>
  <c r="N18" i="1"/>
  <c r="G12" i="1"/>
  <c r="H12" i="1" s="1"/>
  <c r="F27" i="1"/>
  <c r="N13" i="1"/>
  <c r="N12" i="1" l="1"/>
  <c r="J27" i="1"/>
  <c r="L27" i="1"/>
  <c r="M27" i="1" s="1"/>
  <c r="F29" i="1"/>
  <c r="G27" i="1"/>
  <c r="H27" i="1" s="1"/>
  <c r="N27" i="1" l="1"/>
</calcChain>
</file>

<file path=xl/sharedStrings.xml><?xml version="1.0" encoding="utf-8"?>
<sst xmlns="http://schemas.openxmlformats.org/spreadsheetml/2006/main" count="59" uniqueCount="57">
  <si>
    <t>№ з/п</t>
  </si>
  <si>
    <t>Показник</t>
  </si>
  <si>
    <t>ЦЕНТРАЛІЗОВАНЕ ВОДОПОСТАЧАННЯ</t>
  </si>
  <si>
    <t>ЦЕНТРАЛІЗОВАНЕ ВОДОВІДВЕДЕННЯ</t>
  </si>
  <si>
    <t>А</t>
  </si>
  <si>
    <t>Б</t>
  </si>
  <si>
    <t>4=1-3</t>
  </si>
  <si>
    <t>6=2-5</t>
  </si>
  <si>
    <t>10=7-9</t>
  </si>
  <si>
    <t>12=8-11</t>
  </si>
  <si>
    <t>Виробнича собівартість, усього, у т. ч.</t>
  </si>
  <si>
    <t>Прямі матеріальні витрати, у т. ч.</t>
  </si>
  <si>
    <t>покупна вода</t>
  </si>
  <si>
    <t>електроенергія</t>
  </si>
  <si>
    <t>інші матеріальні витрати</t>
  </si>
  <si>
    <t>Прямі витрати на оплату праці</t>
  </si>
  <si>
    <t>Інші прямі витрати, у т. ч.</t>
  </si>
  <si>
    <t>відрахування на соціальні заходи</t>
  </si>
  <si>
    <t>амортизація основних засобів виробничого призначення</t>
  </si>
  <si>
    <t>інші прямі витрати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</si>
  <si>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</si>
  <si>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</si>
  <si>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</si>
  <si>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</si>
  <si>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</si>
  <si>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витрати повної собівартості</t>
  </si>
  <si>
    <t>Розрахунковий прибуток</t>
  </si>
  <si>
    <t>Вартість водопостачання за відповідними тарифами</t>
  </si>
  <si>
    <t>Обсяг реалізації послуг, тис. куб. м/рік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</si>
  <si>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</si>
  <si>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</si>
  <si>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</si>
  <si>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</si>
  <si>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</si>
  <si>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</si>
  <si>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</si>
  <si>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</si>
  <si>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</si>
  <si>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</si>
  <si>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2</t>
  </si>
  <si>
    <t xml:space="preserve">витрати, ураховані у плановому тарифі,       тис.грн </t>
  </si>
  <si>
    <t>структура планового тарифу,     грн/куб. м</t>
  </si>
  <si>
    <t>очікуване зниження витрат після реалізації програми,  тис. грн</t>
  </si>
  <si>
    <t>розрахункові витрати після реалізації інвестиційної програми, тис. грн</t>
  </si>
  <si>
    <t>структура розрахункового тарифу після реалізації програми,   грн/куб. м</t>
  </si>
  <si>
    <t>очікуване зниження тарифу після реалізації  інвестиційної  програми, грн/куб. м</t>
  </si>
  <si>
    <t xml:space="preserve">очікуване зниження витрат після реалізації програми, тис. грн    </t>
  </si>
  <si>
    <t xml:space="preserve">розрахункові витрати після реалізації інвестиційної програми, тис.грн    </t>
  </si>
  <si>
    <t xml:space="preserve">структура розрахункового тарифу після реалізації програми,   грн/куб. м  </t>
  </si>
  <si>
    <t>очікуване зниження  тарифу після реалізації інвестиційної   програми, грн/куб. м</t>
  </si>
  <si>
    <t>Реалізація інвестиційної програми  може призвести до зниження собівартості на _____ грн./м³</t>
  </si>
  <si>
    <t xml:space="preserve">Додаток  6                                                                                                     до  Порядку розроблення, погодження та затвердження інвестиційних програм суб'єктів господарювання у сфері централізованого водопостачання та централізованого водовідведення, ліцензування діяльності яких здійснює Національна комісія, що здійснює державне регулювання у сферах енергетики та комунальних послуг </t>
  </si>
  <si>
    <r>
      <t xml:space="preserve">Керівник ліцензіата  _________________                                   </t>
    </r>
    <r>
      <rPr>
        <b/>
        <u/>
        <sz val="12"/>
        <color theme="1"/>
        <rFont val="Times New Roman"/>
        <family val="1"/>
        <charset val="204"/>
      </rPr>
      <t>Віктор ГУМЕНЮК</t>
    </r>
  </si>
  <si>
    <t xml:space="preserve">                                                                                         (підпис)</t>
  </si>
  <si>
    <t>Аналіз впливу</t>
  </si>
  <si>
    <t xml:space="preserve"> результатів реалізації  Річного  інвестиційного плану використання коштів у першому році плану розвитку на 2024–2028 роки на структуру тарифів з централізованого водопостачання та централізованого водовідведення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</si>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</sst>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9" fillId="0" borderId="0" xfId="0" applyFont="1"/>
    <xf numFmtId="4" fontId="5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A5" zoomScaleNormal="100" workbookViewId="0">
      <selection activeCell="A31" sqref="A31:XFD31"/>
    </sheetView>
  </sheetViews>
  <sheetFormatPr defaultRowHeight="15" x14ac:dyDescent="0.25"/>
  <cols>
    <col min="1" max="1" width="6.85546875" customWidth="1"/>
    <col min="2" max="2" width="56" customWidth="1"/>
    <col min="3" max="3" width="12.140625" customWidth="1"/>
    <col min="4" max="5" width="10.7109375" customWidth="1"/>
    <col min="6" max="6" width="12.5703125" customWidth="1"/>
    <col min="7" max="7" width="14.85546875" customWidth="1"/>
    <col min="8" max="8" width="12.42578125" customWidth="1"/>
    <col min="9" max="9" width="11.7109375" customWidth="1"/>
    <col min="10" max="10" width="10.85546875" customWidth="1"/>
    <col min="11" max="11" width="10.7109375" customWidth="1"/>
    <col min="12" max="12" width="13.42578125" customWidth="1"/>
    <col min="13" max="13" width="14.7109375" customWidth="1"/>
    <col min="14" max="14" width="12.5703125" customWidth="1"/>
  </cols>
  <sheetData>
    <row r="1" spans="1:14" ht="117" customHeight="1" x14ac:dyDescent="0.25">
      <c r="A1" s="5"/>
      <c r="B1" s="5"/>
      <c r="C1" s="5"/>
      <c r="D1" s="5"/>
      <c r="E1" s="5"/>
      <c r="F1" s="5"/>
      <c r="G1" s="5"/>
      <c r="H1" s="5"/>
      <c r="I1" s="5"/>
      <c r="J1" s="29" t="s">
        <v>51</v>
      </c>
      <c r="K1" s="29"/>
      <c r="L1" s="29"/>
      <c r="M1" s="29"/>
      <c r="N1" s="29"/>
    </row>
    <row r="2" spans="1:14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7"/>
      <c r="K2" s="7"/>
      <c r="L2" s="7"/>
      <c r="M2" s="7"/>
      <c r="N2" s="7"/>
    </row>
    <row r="3" spans="1:14" ht="18.75" customHeight="1" x14ac:dyDescent="0.25">
      <c r="A3" s="31" t="s">
        <v>54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3" customHeight="1" x14ac:dyDescent="0.25">
      <c r="A4" s="31" t="s">
        <v>55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9" customHeight="1" x14ac:dyDescent="0.25"/>
    <row r="6" spans="1:14" ht="15" customHeight="1" x14ac:dyDescent="0.25">
      <c r="A6" s="24" t="s">
        <v>0</v>
      </c>
      <c r="B6" s="24" t="s">
        <v>1</v>
      </c>
      <c r="C6" s="26" t="s">
        <v>2</v>
      </c>
      <c r="D6" s="26"/>
      <c r="E6" s="26"/>
      <c r="F6" s="26"/>
      <c r="G6" s="26"/>
      <c r="H6" s="26"/>
      <c r="I6" s="25" t="s">
        <v>3</v>
      </c>
      <c r="J6" s="25"/>
      <c r="K6" s="25"/>
      <c r="L6" s="25"/>
      <c r="M6" s="25"/>
      <c r="N6" s="25"/>
    </row>
    <row r="7" spans="1:14" ht="93.75" customHeight="1" x14ac:dyDescent="0.25">
      <c r="A7" s="24"/>
      <c r="B7" s="24"/>
      <c r="C7" s="24" t="s">
        <v>40</v>
      </c>
      <c r="D7" s="24" t="s">
        <v>41</v>
      </c>
      <c r="E7" s="24" t="s">
        <v>42</v>
      </c>
      <c r="F7" s="24" t="s">
        <v>43</v>
      </c>
      <c r="G7" s="24" t="s">
        <v>44</v>
      </c>
      <c r="H7" s="24" t="s">
        <v>45</v>
      </c>
      <c r="I7" s="24" t="s">
        <v>40</v>
      </c>
      <c r="J7" s="24" t="s">
        <v>41</v>
      </c>
      <c r="K7" s="24" t="s">
        <v>46</v>
      </c>
      <c r="L7" s="24" t="s">
        <v>47</v>
      </c>
      <c r="M7" s="24" t="s">
        <v>48</v>
      </c>
      <c r="N7" s="24" t="s">
        <v>49</v>
      </c>
    </row>
    <row r="8" spans="1:14" ht="30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1.25" hidden="1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5" hidden="1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x14ac:dyDescent="0.25">
      <c r="A11" s="10" t="s">
        <v>4</v>
      </c>
      <c r="B11" s="10" t="s">
        <v>5</v>
      </c>
      <c r="C11" s="10">
        <v>1</v>
      </c>
      <c r="D11" s="10">
        <v>2</v>
      </c>
      <c r="E11" s="10">
        <v>3</v>
      </c>
      <c r="F11" s="10" t="s">
        <v>6</v>
      </c>
      <c r="G11" s="10">
        <v>5</v>
      </c>
      <c r="H11" s="10" t="s">
        <v>7</v>
      </c>
      <c r="I11" s="10">
        <v>7</v>
      </c>
      <c r="J11" s="10">
        <v>8</v>
      </c>
      <c r="K11" s="10">
        <v>9</v>
      </c>
      <c r="L11" s="10" t="s">
        <v>8</v>
      </c>
      <c r="M11" s="10">
        <v>11</v>
      </c>
      <c r="N11" s="10" t="s">
        <v>9</v>
      </c>
    </row>
    <row r="12" spans="1:14" ht="15.75" customHeight="1" x14ac:dyDescent="0.25">
      <c r="A12" s="11">
        <v>1</v>
      </c>
      <c r="B12" s="12" t="s">
        <v>10</v>
      </c>
      <c r="C12" s="16">
        <f>C13+C17+C18+C22</f>
        <v>149269.014</v>
      </c>
      <c r="D12" s="17">
        <f>C12/$C$30</f>
        <v>12.42441333858269</v>
      </c>
      <c r="E12" s="18">
        <f>E13+E17+E18+E22</f>
        <v>17087.009999999998</v>
      </c>
      <c r="F12" s="16">
        <f>F13+F17+F18+F22</f>
        <v>132182.00400000002</v>
      </c>
      <c r="G12" s="19">
        <f>F12/$C$30</f>
        <v>11.002175264708258</v>
      </c>
      <c r="H12" s="19">
        <f>D12-G12</f>
        <v>1.422238073874432</v>
      </c>
      <c r="I12" s="16">
        <f>I13+I17+I18+I22</f>
        <v>169887.68400000001</v>
      </c>
      <c r="J12" s="17">
        <f>I12/$I$30</f>
        <v>17.175083708065092</v>
      </c>
      <c r="K12" s="18">
        <f>K13+K17+K18+K22</f>
        <v>618.64</v>
      </c>
      <c r="L12" s="20">
        <f>I12-K12</f>
        <v>169269.04399999999</v>
      </c>
      <c r="M12" s="19">
        <f>L12/$I$30</f>
        <v>17.112541247452363</v>
      </c>
      <c r="N12" s="19">
        <f>J12-M12</f>
        <v>6.2542460612728945E-2</v>
      </c>
    </row>
    <row r="13" spans="1:14" ht="17.25" customHeight="1" x14ac:dyDescent="0.25">
      <c r="A13" s="11" t="s">
        <v>29</v>
      </c>
      <c r="B13" s="12" t="s">
        <v>11</v>
      </c>
      <c r="C13" s="16">
        <f>C14+C15+C16</f>
        <v>55603.163999999997</v>
      </c>
      <c r="D13" s="17">
        <f t="shared" ref="D13:D28" si="0">C13/$C$30</f>
        <v>4.6281319475252971</v>
      </c>
      <c r="E13" s="18">
        <f>E14+E15+E16</f>
        <v>3692.77</v>
      </c>
      <c r="F13" s="16">
        <f>F14+F15+F16</f>
        <v>51910.394</v>
      </c>
      <c r="G13" s="19">
        <f t="shared" ref="G13:G28" si="1">F13/$C$30</f>
        <v>4.3207640644339147</v>
      </c>
      <c r="H13" s="19">
        <f t="shared" ref="H13:H28" si="2">D13-G13</f>
        <v>0.30736788309138241</v>
      </c>
      <c r="I13" s="16">
        <f>I14+I15+I16</f>
        <v>63938.892</v>
      </c>
      <c r="J13" s="17">
        <f t="shared" ref="J13:J28" si="3">I13/$I$30</f>
        <v>6.4640107890395004</v>
      </c>
      <c r="K13" s="18">
        <f>K14+K15+K16</f>
        <v>0</v>
      </c>
      <c r="L13" s="20">
        <f t="shared" ref="L13:L29" si="4">I13-K13</f>
        <v>63938.892</v>
      </c>
      <c r="M13" s="19">
        <f t="shared" ref="M13:M28" si="5">L13/$I$30</f>
        <v>6.4640107890395004</v>
      </c>
      <c r="N13" s="19">
        <f t="shared" ref="N13:N28" si="6">J13-M13</f>
        <v>0</v>
      </c>
    </row>
    <row r="14" spans="1:14" ht="17.25" customHeight="1" x14ac:dyDescent="0.25">
      <c r="A14" s="13" t="s">
        <v>30</v>
      </c>
      <c r="B14" s="14" t="s">
        <v>12</v>
      </c>
      <c r="C14" s="20">
        <v>0</v>
      </c>
      <c r="D14" s="19">
        <f t="shared" si="0"/>
        <v>0</v>
      </c>
      <c r="E14" s="21">
        <v>0</v>
      </c>
      <c r="F14" s="20">
        <f>C14-E14</f>
        <v>0</v>
      </c>
      <c r="G14" s="19">
        <f t="shared" si="1"/>
        <v>0</v>
      </c>
      <c r="H14" s="19">
        <f t="shared" si="2"/>
        <v>0</v>
      </c>
      <c r="I14" s="20">
        <v>0</v>
      </c>
      <c r="J14" s="19">
        <f t="shared" si="3"/>
        <v>0</v>
      </c>
      <c r="K14" s="21">
        <v>0</v>
      </c>
      <c r="L14" s="20">
        <f t="shared" si="4"/>
        <v>0</v>
      </c>
      <c r="M14" s="19">
        <f t="shared" si="5"/>
        <v>0</v>
      </c>
      <c r="N14" s="19">
        <f t="shared" si="6"/>
        <v>0</v>
      </c>
    </row>
    <row r="15" spans="1:14" ht="18.75" customHeight="1" x14ac:dyDescent="0.25">
      <c r="A15" s="13" t="s">
        <v>31</v>
      </c>
      <c r="B15" s="14" t="s">
        <v>13</v>
      </c>
      <c r="C15" s="20">
        <v>53427.550999999999</v>
      </c>
      <c r="D15" s="19">
        <f t="shared" si="0"/>
        <v>4.447044698052383</v>
      </c>
      <c r="E15" s="21">
        <f>979.79+736.98+1640+336</f>
        <v>3692.77</v>
      </c>
      <c r="F15" s="20">
        <f t="shared" ref="F15:F16" si="7">C15-E15</f>
        <v>49734.781000000003</v>
      </c>
      <c r="G15" s="19">
        <f t="shared" si="1"/>
        <v>4.1396768149610006</v>
      </c>
      <c r="H15" s="19">
        <f t="shared" si="2"/>
        <v>0.30736788309138241</v>
      </c>
      <c r="I15" s="20">
        <v>59889.788999999997</v>
      </c>
      <c r="J15" s="19">
        <f t="shared" si="3"/>
        <v>6.0546598500533788</v>
      </c>
      <c r="K15" s="21">
        <v>0</v>
      </c>
      <c r="L15" s="20">
        <f t="shared" si="4"/>
        <v>59889.788999999997</v>
      </c>
      <c r="M15" s="19">
        <f t="shared" si="5"/>
        <v>6.0546598500533788</v>
      </c>
      <c r="N15" s="19">
        <f t="shared" si="6"/>
        <v>0</v>
      </c>
    </row>
    <row r="16" spans="1:14" ht="18.75" customHeight="1" x14ac:dyDescent="0.25">
      <c r="A16" s="13" t="s">
        <v>32</v>
      </c>
      <c r="B16" s="14" t="s">
        <v>14</v>
      </c>
      <c r="C16" s="20">
        <f>1211.139+964.474</f>
        <v>2175.6129999999998</v>
      </c>
      <c r="D16" s="19">
        <f t="shared" si="0"/>
        <v>0.18108724947291405</v>
      </c>
      <c r="E16" s="21">
        <v>0</v>
      </c>
      <c r="F16" s="20">
        <f t="shared" si="7"/>
        <v>2175.6129999999998</v>
      </c>
      <c r="G16" s="19">
        <f t="shared" si="1"/>
        <v>0.18108724947291405</v>
      </c>
      <c r="H16" s="19">
        <f t="shared" si="2"/>
        <v>0</v>
      </c>
      <c r="I16" s="20">
        <f>3177.906+871.197</f>
        <v>4049.1030000000001</v>
      </c>
      <c r="J16" s="19">
        <f t="shared" si="3"/>
        <v>0.40935093898612146</v>
      </c>
      <c r="K16" s="21">
        <v>0</v>
      </c>
      <c r="L16" s="20">
        <f t="shared" si="4"/>
        <v>4049.1030000000001</v>
      </c>
      <c r="M16" s="19">
        <f t="shared" si="5"/>
        <v>0.40935093898612146</v>
      </c>
      <c r="N16" s="19">
        <f t="shared" si="6"/>
        <v>0</v>
      </c>
    </row>
    <row r="17" spans="1:14" ht="16.5" customHeight="1" x14ac:dyDescent="0.25">
      <c r="A17" s="11" t="s">
        <v>33</v>
      </c>
      <c r="B17" s="12" t="s">
        <v>15</v>
      </c>
      <c r="C17" s="16">
        <v>17479.669000000002</v>
      </c>
      <c r="D17" s="17">
        <f t="shared" si="0"/>
        <v>1.4549210640435422</v>
      </c>
      <c r="E17" s="22">
        <v>0</v>
      </c>
      <c r="F17" s="16">
        <f>C17-E17</f>
        <v>17479.669000000002</v>
      </c>
      <c r="G17" s="19">
        <f t="shared" si="1"/>
        <v>1.4549210640435422</v>
      </c>
      <c r="H17" s="19">
        <f t="shared" si="2"/>
        <v>0</v>
      </c>
      <c r="I17" s="16">
        <v>28936.913</v>
      </c>
      <c r="J17" s="17">
        <f t="shared" si="3"/>
        <v>2.925426324771117</v>
      </c>
      <c r="K17" s="21">
        <v>0</v>
      </c>
      <c r="L17" s="20">
        <f t="shared" si="4"/>
        <v>28936.913</v>
      </c>
      <c r="M17" s="19">
        <f t="shared" si="5"/>
        <v>2.925426324771117</v>
      </c>
      <c r="N17" s="19">
        <f t="shared" si="6"/>
        <v>0</v>
      </c>
    </row>
    <row r="18" spans="1:14" ht="17.25" customHeight="1" x14ac:dyDescent="0.25">
      <c r="A18" s="11" t="s">
        <v>34</v>
      </c>
      <c r="B18" s="12" t="s">
        <v>16</v>
      </c>
      <c r="C18" s="16">
        <f>C19+C20+C21</f>
        <v>24405.521000000001</v>
      </c>
      <c r="D18" s="17">
        <f t="shared" si="0"/>
        <v>2.0313946781175893</v>
      </c>
      <c r="E18" s="22">
        <f>SUM(E19:E21)</f>
        <v>0</v>
      </c>
      <c r="F18" s="16">
        <f>SUM(F19:F21)</f>
        <v>24405.521000000001</v>
      </c>
      <c r="G18" s="19">
        <f t="shared" si="1"/>
        <v>2.0313946781175893</v>
      </c>
      <c r="H18" s="19">
        <f t="shared" si="2"/>
        <v>0</v>
      </c>
      <c r="I18" s="16">
        <f>I19+I20+I21</f>
        <v>15904.541000000001</v>
      </c>
      <c r="J18" s="17">
        <f t="shared" si="3"/>
        <v>1.6078965619035295</v>
      </c>
      <c r="K18" s="18">
        <f>K19+K20+K21</f>
        <v>0</v>
      </c>
      <c r="L18" s="20">
        <f t="shared" si="4"/>
        <v>15904.541000000001</v>
      </c>
      <c r="M18" s="19">
        <f t="shared" si="5"/>
        <v>1.6078965619035295</v>
      </c>
      <c r="N18" s="19">
        <f t="shared" si="6"/>
        <v>0</v>
      </c>
    </row>
    <row r="19" spans="1:14" ht="18" customHeight="1" x14ac:dyDescent="0.25">
      <c r="A19" s="13" t="s">
        <v>35</v>
      </c>
      <c r="B19" s="14" t="s">
        <v>17</v>
      </c>
      <c r="C19" s="20">
        <v>3845.527</v>
      </c>
      <c r="D19" s="19">
        <f t="shared" si="0"/>
        <v>0.32008261910727082</v>
      </c>
      <c r="E19" s="21">
        <v>0</v>
      </c>
      <c r="F19" s="20">
        <f t="shared" ref="F19:F26" si="8">C19-E19</f>
        <v>3845.527</v>
      </c>
      <c r="G19" s="19">
        <f t="shared" si="1"/>
        <v>0.32008261910727082</v>
      </c>
      <c r="H19" s="19">
        <f t="shared" si="2"/>
        <v>0</v>
      </c>
      <c r="I19" s="20">
        <v>6366.1210000000001</v>
      </c>
      <c r="J19" s="19">
        <f t="shared" si="3"/>
        <v>0.64359380560318336</v>
      </c>
      <c r="K19" s="21">
        <v>0</v>
      </c>
      <c r="L19" s="20">
        <f t="shared" si="4"/>
        <v>6366.1210000000001</v>
      </c>
      <c r="M19" s="19">
        <f t="shared" si="5"/>
        <v>0.64359380560318336</v>
      </c>
      <c r="N19" s="19">
        <f t="shared" si="6"/>
        <v>0</v>
      </c>
    </row>
    <row r="20" spans="1:14" ht="18" customHeight="1" x14ac:dyDescent="0.25">
      <c r="A20" s="13" t="s">
        <v>36</v>
      </c>
      <c r="B20" s="14" t="s">
        <v>18</v>
      </c>
      <c r="C20" s="20">
        <v>9053.5400000000009</v>
      </c>
      <c r="D20" s="19">
        <f t="shared" si="0"/>
        <v>0.75357182393790001</v>
      </c>
      <c r="E20" s="21">
        <v>0</v>
      </c>
      <c r="F20" s="20">
        <f t="shared" si="8"/>
        <v>9053.5400000000009</v>
      </c>
      <c r="G20" s="19">
        <f t="shared" si="1"/>
        <v>0.75357182393790001</v>
      </c>
      <c r="H20" s="19">
        <f t="shared" si="2"/>
        <v>0</v>
      </c>
      <c r="I20" s="20">
        <v>9538.42</v>
      </c>
      <c r="J20" s="19">
        <f t="shared" si="3"/>
        <v>0.96430275630034612</v>
      </c>
      <c r="K20" s="21">
        <v>0</v>
      </c>
      <c r="L20" s="20">
        <f t="shared" si="4"/>
        <v>9538.42</v>
      </c>
      <c r="M20" s="19">
        <f t="shared" si="5"/>
        <v>0.96430275630034612</v>
      </c>
      <c r="N20" s="19">
        <f t="shared" si="6"/>
        <v>0</v>
      </c>
    </row>
    <row r="21" spans="1:14" ht="18.75" customHeight="1" x14ac:dyDescent="0.25">
      <c r="A21" s="13" t="s">
        <v>37</v>
      </c>
      <c r="B21" s="14" t="s">
        <v>19</v>
      </c>
      <c r="C21" s="20">
        <f>11104.455+401.999</f>
        <v>11506.454</v>
      </c>
      <c r="D21" s="19">
        <f t="shared" si="0"/>
        <v>0.95774023507241868</v>
      </c>
      <c r="E21" s="21"/>
      <c r="F21" s="20">
        <f t="shared" si="8"/>
        <v>11506.454</v>
      </c>
      <c r="G21" s="19">
        <f t="shared" si="1"/>
        <v>0.95774023507241868</v>
      </c>
      <c r="H21" s="19">
        <f t="shared" si="2"/>
        <v>0</v>
      </c>
      <c r="I21" s="20">
        <v>0</v>
      </c>
      <c r="J21" s="19">
        <f t="shared" si="3"/>
        <v>0</v>
      </c>
      <c r="K21" s="21">
        <v>0</v>
      </c>
      <c r="L21" s="20">
        <f t="shared" si="4"/>
        <v>0</v>
      </c>
      <c r="M21" s="19">
        <f t="shared" si="5"/>
        <v>0</v>
      </c>
      <c r="N21" s="19">
        <f t="shared" si="6"/>
        <v>0</v>
      </c>
    </row>
    <row r="22" spans="1:14" ht="18" customHeight="1" x14ac:dyDescent="0.25">
      <c r="A22" s="11" t="s">
        <v>38</v>
      </c>
      <c r="B22" s="12" t="s">
        <v>20</v>
      </c>
      <c r="C22" s="16">
        <v>51780.66</v>
      </c>
      <c r="D22" s="17">
        <f t="shared" si="0"/>
        <v>4.3099656488962621</v>
      </c>
      <c r="E22" s="22">
        <v>13394.24</v>
      </c>
      <c r="F22" s="16">
        <f t="shared" si="8"/>
        <v>38386.420000000006</v>
      </c>
      <c r="G22" s="19">
        <f t="shared" si="1"/>
        <v>3.1950954581132116</v>
      </c>
      <c r="H22" s="19">
        <f t="shared" si="2"/>
        <v>1.1148701907830505</v>
      </c>
      <c r="I22" s="16">
        <v>61107.338000000003</v>
      </c>
      <c r="J22" s="17">
        <f t="shared" si="3"/>
        <v>6.1777500323509429</v>
      </c>
      <c r="K22" s="21">
        <v>618.64</v>
      </c>
      <c r="L22" s="20">
        <f t="shared" si="4"/>
        <v>60488.698000000004</v>
      </c>
      <c r="M22" s="19">
        <f t="shared" si="5"/>
        <v>6.1152075717382166</v>
      </c>
      <c r="N22" s="19">
        <f t="shared" si="6"/>
        <v>6.2542460612726281E-2</v>
      </c>
    </row>
    <row r="23" spans="1:14" ht="17.25" customHeight="1" x14ac:dyDescent="0.25">
      <c r="A23" s="11" t="s">
        <v>39</v>
      </c>
      <c r="B23" s="12" t="s">
        <v>21</v>
      </c>
      <c r="C23" s="16">
        <v>9137.6630000000005</v>
      </c>
      <c r="D23" s="17">
        <f t="shared" si="0"/>
        <v>0.76057380576435996</v>
      </c>
      <c r="E23" s="21">
        <v>0</v>
      </c>
      <c r="F23" s="16">
        <f t="shared" si="8"/>
        <v>9137.6630000000005</v>
      </c>
      <c r="G23" s="19">
        <f t="shared" si="1"/>
        <v>0.76057380576435996</v>
      </c>
      <c r="H23" s="19">
        <f t="shared" si="2"/>
        <v>0</v>
      </c>
      <c r="I23" s="16">
        <v>10391.933999999999</v>
      </c>
      <c r="J23" s="17">
        <f t="shared" si="3"/>
        <v>1.0505902025169032</v>
      </c>
      <c r="K23" s="21">
        <v>0</v>
      </c>
      <c r="L23" s="20">
        <f t="shared" si="4"/>
        <v>10391.933999999999</v>
      </c>
      <c r="M23" s="19">
        <f t="shared" si="5"/>
        <v>1.0505902025169032</v>
      </c>
      <c r="N23" s="19">
        <f t="shared" si="6"/>
        <v>0</v>
      </c>
    </row>
    <row r="24" spans="1:14" ht="18" customHeight="1" x14ac:dyDescent="0.25">
      <c r="A24" s="11">
        <v>3</v>
      </c>
      <c r="B24" s="12" t="s">
        <v>22</v>
      </c>
      <c r="C24" s="16">
        <v>0</v>
      </c>
      <c r="D24" s="17">
        <f t="shared" si="0"/>
        <v>0</v>
      </c>
      <c r="E24" s="21">
        <v>0</v>
      </c>
      <c r="F24" s="16">
        <f t="shared" si="8"/>
        <v>0</v>
      </c>
      <c r="G24" s="19">
        <f t="shared" si="1"/>
        <v>0</v>
      </c>
      <c r="H24" s="19">
        <f t="shared" si="2"/>
        <v>0</v>
      </c>
      <c r="I24" s="16">
        <v>0</v>
      </c>
      <c r="J24" s="17">
        <f t="shared" si="3"/>
        <v>0</v>
      </c>
      <c r="K24" s="21">
        <v>0</v>
      </c>
      <c r="L24" s="20">
        <f t="shared" si="4"/>
        <v>0</v>
      </c>
      <c r="M24" s="19">
        <f t="shared" si="5"/>
        <v>0</v>
      </c>
      <c r="N24" s="19">
        <f t="shared" si="6"/>
        <v>0</v>
      </c>
    </row>
    <row r="25" spans="1:14" ht="18" customHeight="1" x14ac:dyDescent="0.25">
      <c r="A25" s="11">
        <v>4</v>
      </c>
      <c r="B25" s="12" t="s">
        <v>23</v>
      </c>
      <c r="C25" s="16">
        <v>152.81899999999999</v>
      </c>
      <c r="D25" s="17">
        <f t="shared" si="0"/>
        <v>1.2719896588778083E-2</v>
      </c>
      <c r="E25" s="21">
        <v>0</v>
      </c>
      <c r="F25" s="16">
        <f t="shared" si="8"/>
        <v>152.81899999999999</v>
      </c>
      <c r="G25" s="19">
        <f t="shared" si="1"/>
        <v>1.2719896588778083E-2</v>
      </c>
      <c r="H25" s="19">
        <f t="shared" si="2"/>
        <v>0</v>
      </c>
      <c r="I25" s="16">
        <v>199.26599999999999</v>
      </c>
      <c r="J25" s="17">
        <f t="shared" si="3"/>
        <v>2.0145134418168287E-2</v>
      </c>
      <c r="K25" s="21">
        <v>0</v>
      </c>
      <c r="L25" s="20">
        <f t="shared" si="4"/>
        <v>199.26599999999999</v>
      </c>
      <c r="M25" s="19">
        <f t="shared" si="5"/>
        <v>2.0145134418168287E-2</v>
      </c>
      <c r="N25" s="19">
        <f t="shared" si="6"/>
        <v>0</v>
      </c>
    </row>
    <row r="26" spans="1:14" ht="18.75" customHeight="1" x14ac:dyDescent="0.25">
      <c r="A26" s="11">
        <v>5</v>
      </c>
      <c r="B26" s="12" t="s">
        <v>24</v>
      </c>
      <c r="C26" s="16">
        <v>758.91600000000005</v>
      </c>
      <c r="D26" s="17">
        <f t="shared" si="0"/>
        <v>6.3168408637467255E-2</v>
      </c>
      <c r="E26" s="21">
        <v>0</v>
      </c>
      <c r="F26" s="16">
        <f t="shared" si="8"/>
        <v>758.91600000000005</v>
      </c>
      <c r="G26" s="19">
        <f t="shared" si="1"/>
        <v>6.3168408637467255E-2</v>
      </c>
      <c r="H26" s="19">
        <f t="shared" si="2"/>
        <v>0</v>
      </c>
      <c r="I26" s="16">
        <v>802.76800000000003</v>
      </c>
      <c r="J26" s="17">
        <f t="shared" si="3"/>
        <v>8.115719323218272E-2</v>
      </c>
      <c r="K26" s="21">
        <v>0</v>
      </c>
      <c r="L26" s="20">
        <f t="shared" si="4"/>
        <v>802.76800000000003</v>
      </c>
      <c r="M26" s="19">
        <f t="shared" si="5"/>
        <v>8.115719323218272E-2</v>
      </c>
      <c r="N26" s="19">
        <f t="shared" si="6"/>
        <v>0</v>
      </c>
    </row>
    <row r="27" spans="1:14" ht="17.25" customHeight="1" x14ac:dyDescent="0.25">
      <c r="A27" s="11">
        <v>6</v>
      </c>
      <c r="B27" s="12" t="s">
        <v>25</v>
      </c>
      <c r="C27" s="16">
        <f>C12+C23+C24+C25+C26</f>
        <v>159318.41199999998</v>
      </c>
      <c r="D27" s="17">
        <f t="shared" si="0"/>
        <v>13.260875449573295</v>
      </c>
      <c r="E27" s="18">
        <f>E12+E23+E24+E25+E26</f>
        <v>17087.009999999998</v>
      </c>
      <c r="F27" s="16">
        <f>F12+F23+F24+F25+F26</f>
        <v>142231.402</v>
      </c>
      <c r="G27" s="19">
        <f t="shared" si="1"/>
        <v>11.838637375698863</v>
      </c>
      <c r="H27" s="19">
        <f t="shared" si="2"/>
        <v>1.422238073874432</v>
      </c>
      <c r="I27" s="16">
        <f>I12+I23+I24+I25+I26</f>
        <v>181281.65200000003</v>
      </c>
      <c r="J27" s="17">
        <f t="shared" si="3"/>
        <v>18.326976238232348</v>
      </c>
      <c r="K27" s="18">
        <f>K12+K23+K24+K25</f>
        <v>618.64</v>
      </c>
      <c r="L27" s="20">
        <f t="shared" si="4"/>
        <v>180663.01200000002</v>
      </c>
      <c r="M27" s="19">
        <f t="shared" si="5"/>
        <v>18.264433777619619</v>
      </c>
      <c r="N27" s="19">
        <f t="shared" si="6"/>
        <v>6.2542460612728945E-2</v>
      </c>
    </row>
    <row r="28" spans="1:14" ht="16.5" customHeight="1" x14ac:dyDescent="0.25">
      <c r="A28" s="11">
        <v>7</v>
      </c>
      <c r="B28" s="12" t="s">
        <v>26</v>
      </c>
      <c r="C28" s="16">
        <v>5232.3</v>
      </c>
      <c r="D28" s="17">
        <f t="shared" si="0"/>
        <v>0.43551073440778681</v>
      </c>
      <c r="E28" s="21">
        <v>0</v>
      </c>
      <c r="F28" s="16">
        <f>C28</f>
        <v>5232.3</v>
      </c>
      <c r="G28" s="19">
        <f t="shared" si="1"/>
        <v>0.43551073440778681</v>
      </c>
      <c r="H28" s="19">
        <f t="shared" si="2"/>
        <v>0</v>
      </c>
      <c r="I28" s="16">
        <v>8358.2970000000005</v>
      </c>
      <c r="J28" s="17">
        <f t="shared" si="3"/>
        <v>0.84499621898353339</v>
      </c>
      <c r="K28" s="21"/>
      <c r="L28" s="20">
        <f t="shared" si="4"/>
        <v>8358.2970000000005</v>
      </c>
      <c r="M28" s="19">
        <f t="shared" si="5"/>
        <v>0.84499621898353339</v>
      </c>
      <c r="N28" s="19">
        <f t="shared" si="6"/>
        <v>0</v>
      </c>
    </row>
    <row r="29" spans="1:14" ht="18" customHeight="1" x14ac:dyDescent="0.25">
      <c r="A29" s="11">
        <v>8</v>
      </c>
      <c r="B29" s="12" t="s">
        <v>27</v>
      </c>
      <c r="C29" s="16">
        <v>164550.71100000001</v>
      </c>
      <c r="D29" s="21"/>
      <c r="E29" s="21"/>
      <c r="F29" s="16">
        <f>F27+F28</f>
        <v>147463.70199999999</v>
      </c>
      <c r="G29" s="19"/>
      <c r="H29" s="21"/>
      <c r="I29" s="16">
        <v>189639.94899999999</v>
      </c>
      <c r="J29" s="21"/>
      <c r="K29" s="21"/>
      <c r="L29" s="20">
        <f t="shared" si="4"/>
        <v>189639.94899999999</v>
      </c>
      <c r="M29" s="21"/>
      <c r="N29" s="21"/>
    </row>
    <row r="30" spans="1:14" ht="18" customHeight="1" x14ac:dyDescent="0.25">
      <c r="A30" s="11">
        <v>9</v>
      </c>
      <c r="B30" s="12" t="s">
        <v>28</v>
      </c>
      <c r="C30" s="27">
        <v>12014.17</v>
      </c>
      <c r="D30" s="27"/>
      <c r="E30" s="27"/>
      <c r="F30" s="27"/>
      <c r="G30" s="27"/>
      <c r="H30" s="16"/>
      <c r="I30" s="27">
        <v>9891.52</v>
      </c>
      <c r="J30" s="28"/>
      <c r="K30" s="28"/>
      <c r="L30" s="28"/>
      <c r="M30" s="28"/>
      <c r="N30" s="21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 t="s">
        <v>56</v>
      </c>
      <c r="J31" s="2"/>
      <c r="K31" s="2"/>
      <c r="L31" s="2"/>
      <c r="M31" s="2"/>
      <c r="N31" s="2"/>
    </row>
    <row r="32" spans="1:14" x14ac:dyDescent="0.25">
      <c r="A32" s="30" t="s">
        <v>50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7" ht="15.75" x14ac:dyDescent="0.25">
      <c r="A33" s="3"/>
      <c r="B33" s="4"/>
    </row>
    <row r="34" spans="1:7" ht="15.75" x14ac:dyDescent="0.25">
      <c r="A34" s="5"/>
      <c r="B34" s="4"/>
    </row>
    <row r="35" spans="1:7" ht="15.75" x14ac:dyDescent="0.25">
      <c r="A35" s="6"/>
      <c r="B35" s="8"/>
      <c r="C35" s="8" t="s">
        <v>52</v>
      </c>
      <c r="D35" s="1"/>
      <c r="E35" s="1"/>
      <c r="F35" s="15"/>
      <c r="G35" s="1"/>
    </row>
    <row r="36" spans="1:7" x14ac:dyDescent="0.25">
      <c r="B36" s="23" t="s">
        <v>53</v>
      </c>
      <c r="C36" s="23"/>
      <c r="D36" s="9"/>
      <c r="E36" s="9"/>
      <c r="F36" s="9"/>
    </row>
  </sheetData>
  <mergeCells count="23">
    <mergeCell ref="J1:N1"/>
    <mergeCell ref="E7:E10"/>
    <mergeCell ref="A32:N32"/>
    <mergeCell ref="A4:N4"/>
    <mergeCell ref="C7:C10"/>
    <mergeCell ref="D7:D10"/>
    <mergeCell ref="F7:F10"/>
    <mergeCell ref="G7:G10"/>
    <mergeCell ref="H7:H10"/>
    <mergeCell ref="A6:A10"/>
    <mergeCell ref="B6:B10"/>
    <mergeCell ref="C30:G30"/>
    <mergeCell ref="I7:I10"/>
    <mergeCell ref="J7:J10"/>
    <mergeCell ref="K7:K10"/>
    <mergeCell ref="A3:N3"/>
    <mergeCell ref="B36:C36"/>
    <mergeCell ref="L7:L10"/>
    <mergeCell ref="M7:M10"/>
    <mergeCell ref="N7:N10"/>
    <mergeCell ref="I6:N6"/>
    <mergeCell ref="C6:H6"/>
    <mergeCell ref="I30:M30"/>
  </mergeCells>
  <printOptions horizontalCentered="1"/>
  <pageMargins left="0.19685039370078741" right="0.19685039370078741" top="0.98425196850393704" bottom="0.39370078740157483" header="0" footer="0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2024-10-21T10:46:48Z</dcterms:modified>
</cp:coreProperties>
</file>