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CF9BA51-7166-43FB-AFAB-121EB69F1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28" i="1"/>
  <c r="I15" i="1"/>
  <c r="E14" i="1"/>
  <c r="D28" i="1"/>
  <c r="C15" i="1"/>
  <c r="C12" i="1" l="1"/>
  <c r="L13" i="1" l="1"/>
  <c r="L25" i="1"/>
  <c r="K17" i="1"/>
  <c r="K12" i="1"/>
  <c r="F25" i="1"/>
  <c r="F13" i="1"/>
  <c r="E17" i="1"/>
  <c r="E12" i="1"/>
  <c r="K11" i="1" l="1"/>
  <c r="K26" i="1" s="1"/>
  <c r="E11" i="1"/>
  <c r="E26" i="1" s="1"/>
  <c r="M13" i="1"/>
  <c r="L28" i="1"/>
  <c r="L27" i="1"/>
  <c r="L24" i="1"/>
  <c r="L23" i="1"/>
  <c r="L22" i="1"/>
  <c r="L21" i="1"/>
  <c r="L20" i="1"/>
  <c r="M20" i="1" s="1"/>
  <c r="L19" i="1"/>
  <c r="L18" i="1"/>
  <c r="L16" i="1"/>
  <c r="L15" i="1"/>
  <c r="M15" i="1" s="1"/>
  <c r="J14" i="1"/>
  <c r="G25" i="1"/>
  <c r="F27" i="1"/>
  <c r="F24" i="1"/>
  <c r="G24" i="1" s="1"/>
  <c r="F23" i="1"/>
  <c r="F22" i="1"/>
  <c r="F21" i="1"/>
  <c r="C17" i="1"/>
  <c r="F20" i="1"/>
  <c r="F19" i="1"/>
  <c r="F18" i="1"/>
  <c r="D12" i="1"/>
  <c r="F16" i="1"/>
  <c r="F15" i="1"/>
  <c r="F14" i="1"/>
  <c r="D17" i="1" l="1"/>
  <c r="C11" i="1"/>
  <c r="J25" i="1"/>
  <c r="G20" i="1"/>
  <c r="D22" i="1"/>
  <c r="D14" i="1"/>
  <c r="M19" i="1"/>
  <c r="J22" i="1"/>
  <c r="D13" i="1"/>
  <c r="J21" i="1"/>
  <c r="F12" i="1"/>
  <c r="G14" i="1"/>
  <c r="D20" i="1"/>
  <c r="J20" i="1"/>
  <c r="N20" i="1" s="1"/>
  <c r="G15" i="1"/>
  <c r="G22" i="1"/>
  <c r="D27" i="1"/>
  <c r="D19" i="1"/>
  <c r="M22" i="1"/>
  <c r="J27" i="1"/>
  <c r="J19" i="1"/>
  <c r="J13" i="1"/>
  <c r="N13" i="1" s="1"/>
  <c r="G21" i="1"/>
  <c r="M21" i="1"/>
  <c r="G16" i="1"/>
  <c r="G23" i="1"/>
  <c r="D18" i="1"/>
  <c r="I12" i="1"/>
  <c r="L14" i="1"/>
  <c r="M14" i="1" s="1"/>
  <c r="N14" i="1" s="1"/>
  <c r="M23" i="1"/>
  <c r="J18" i="1"/>
  <c r="D24" i="1"/>
  <c r="H24" i="1" s="1"/>
  <c r="D16" i="1"/>
  <c r="M16" i="1"/>
  <c r="J24" i="1"/>
  <c r="J16" i="1"/>
  <c r="G13" i="1"/>
  <c r="D21" i="1"/>
  <c r="D25" i="1"/>
  <c r="H25" i="1" s="1"/>
  <c r="M24" i="1"/>
  <c r="F17" i="1"/>
  <c r="G17" i="1" s="1"/>
  <c r="G18" i="1"/>
  <c r="G19" i="1"/>
  <c r="G27" i="1"/>
  <c r="D23" i="1"/>
  <c r="D15" i="1"/>
  <c r="M18" i="1"/>
  <c r="M27" i="1"/>
  <c r="J23" i="1"/>
  <c r="J15" i="1"/>
  <c r="N15" i="1" s="1"/>
  <c r="M25" i="1"/>
  <c r="I17" i="1"/>
  <c r="I11" i="1" l="1"/>
  <c r="H16" i="1"/>
  <c r="C26" i="1"/>
  <c r="D26" i="1" s="1"/>
  <c r="N19" i="1"/>
  <c r="H19" i="1"/>
  <c r="H17" i="1"/>
  <c r="D11" i="1"/>
  <c r="N25" i="1"/>
  <c r="N27" i="1"/>
  <c r="N23" i="1"/>
  <c r="H22" i="1"/>
  <c r="H20" i="1"/>
  <c r="H15" i="1"/>
  <c r="H14" i="1"/>
  <c r="H18" i="1"/>
  <c r="G12" i="1"/>
  <c r="H12" i="1" s="1"/>
  <c r="F11" i="1"/>
  <c r="H21" i="1"/>
  <c r="N18" i="1"/>
  <c r="H27" i="1"/>
  <c r="N21" i="1"/>
  <c r="H23" i="1"/>
  <c r="H13" i="1"/>
  <c r="L17" i="1"/>
  <c r="M17" i="1" s="1"/>
  <c r="J17" i="1"/>
  <c r="N16" i="1"/>
  <c r="N22" i="1"/>
  <c r="N24" i="1"/>
  <c r="L12" i="1"/>
  <c r="M12" i="1" s="1"/>
  <c r="J12" i="1"/>
  <c r="I26" i="1" l="1"/>
  <c r="J11" i="1"/>
  <c r="L11" i="1"/>
  <c r="M11" i="1" s="1"/>
  <c r="N17" i="1"/>
  <c r="G11" i="1"/>
  <c r="H11" i="1" s="1"/>
  <c r="F26" i="1"/>
  <c r="N12" i="1"/>
  <c r="N11" i="1" l="1"/>
  <c r="J26" i="1"/>
  <c r="L26" i="1"/>
  <c r="M26" i="1" s="1"/>
  <c r="F28" i="1"/>
  <c r="G26" i="1"/>
  <c r="H26" i="1" s="1"/>
  <c r="N26" i="1" l="1"/>
</calcChain>
</file>

<file path=xl/sharedStrings.xml><?xml version="1.0" encoding="utf-8"?>
<sst xmlns="http://schemas.openxmlformats.org/spreadsheetml/2006/main" count="56" uniqueCount="54">
  <si>
    <t>№ з/п</t>
  </si>
  <si>
    <t>Показник</t>
  </si>
  <si>
    <t>ЦЕНТРАЛІЗОВАНЕ ВОДОПОСТАЧАННЯ</t>
  </si>
  <si>
    <t>ЦЕНТРАЛІЗОВАНЕ ВОДОВІДВЕДЕННЯ</t>
  </si>
  <si>
    <t>А</t>
  </si>
  <si>
    <t>Б</t>
  </si>
  <si>
    <t>4=1-3</t>
  </si>
  <si>
    <t>6=2-5</t>
  </si>
  <si>
    <t>10=7-9</t>
  </si>
  <si>
    <t>12=8-11</t>
  </si>
  <si>
    <t>Виробнича собівартість, усього, у т. ч.</t>
  </si>
  <si>
    <t>Прямі матеріальні витрати, у т. ч.</t>
  </si>
  <si>
    <t>покупна вода</t>
  </si>
  <si>
    <t>електроенергія</t>
  </si>
  <si>
    <t>інші матеріальні витрати</t>
  </si>
  <si>
    <t>Прямі витрати на оплату праці</t>
  </si>
  <si>
    <t>Інші прямі витрати, у т. ч.</t>
  </si>
  <si>
    <t>відрахування на соціальні заходи</t>
  </si>
  <si>
    <t>амортизація основних засобів виробничого призначення</t>
  </si>
  <si>
    <t>інші прямі витрати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</si>
  <si>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</si>
  <si>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</si>
  <si>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</si>
  <si>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</si>
  <si>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</si>
  <si>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витрати повної собівартості</t>
  </si>
  <si>
    <t>Розрахунковий прибуток</t>
  </si>
  <si>
    <t>Вартість водопостачання за відповідними тарифами</t>
  </si>
  <si>
    <t>Обсяг реалізації послуг, тис. куб. м/рік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</si>
  <si>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</si>
  <si>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</si>
  <si>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</si>
  <si>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</si>
  <si>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</si>
  <si>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</si>
  <si>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</si>
  <si>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</si>
  <si>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</si>
  <si>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</si>
  <si>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2</t>
  </si>
  <si>
    <t xml:space="preserve">витрати, ураховані у плановому тарифі,       тис.грн </t>
  </si>
  <si>
    <t>структура планового тарифу,     грн/куб. м</t>
  </si>
  <si>
    <t>очікуване зниження витрат після реалізації програми,  тис. грн</t>
  </si>
  <si>
    <t>розрахункові витрати після реалізації інвестиційної програми, тис. грн</t>
  </si>
  <si>
    <t>структура розрахункового тарифу після реалізації програми,   грн/куб. м</t>
  </si>
  <si>
    <t>очікуване зниження тарифу після реалізації  інвестиційної  програми, грн/куб. м</t>
  </si>
  <si>
    <t xml:space="preserve">очікуване зниження витрат після реалізації програми, тис. грн    </t>
  </si>
  <si>
    <t xml:space="preserve">розрахункові витрати після реалізації інвестиційної програми, тис.грн    </t>
  </si>
  <si>
    <t xml:space="preserve">структура розрахункового тарифу після реалізації програми,   грн/куб. м  </t>
  </si>
  <si>
    <t>очікуване зниження  тарифу після реалізації інвестиційної   програми, грн/куб. м</t>
  </si>
  <si>
    <t>Аналіз впливу</t>
  </si>
  <si>
    <t>Керівник ліцензіата  ___________________________   Віктор ГУМЕНЮК</t>
  </si>
  <si>
    <t xml:space="preserve">                                                                                                                                    (підпис)</t>
  </si>
  <si>
    <t xml:space="preserve"> результатів реалізації  Річного інвестиційного плану використання коштів у планованому періоді на структуру тарифів з централізованого водопостачання та централізованого водовідведення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</si>
</sst>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8" fillId="0" borderId="0" xfId="0" applyFont="1"/>
    <xf numFmtId="4" fontId="5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G36" sqref="G36"/>
    </sheetView>
  </sheetViews>
  <sheetFormatPr defaultRowHeight="15" x14ac:dyDescent="0.25"/>
  <cols>
    <col min="1" max="1" width="6.85546875" customWidth="1"/>
    <col min="2" max="2" width="56" customWidth="1"/>
    <col min="3" max="3" width="12.140625" customWidth="1"/>
    <col min="4" max="5" width="10.7109375" customWidth="1"/>
    <col min="6" max="6" width="12.5703125" customWidth="1"/>
    <col min="7" max="7" width="14.85546875" customWidth="1"/>
    <col min="8" max="8" width="12.42578125" customWidth="1"/>
    <col min="9" max="9" width="11.7109375" customWidth="1"/>
    <col min="10" max="10" width="10.85546875" customWidth="1"/>
    <col min="11" max="11" width="10.7109375" customWidth="1"/>
    <col min="12" max="12" width="13.42578125" customWidth="1"/>
    <col min="13" max="13" width="14.7109375" customWidth="1"/>
    <col min="14" max="14" width="12.5703125" customWidth="1"/>
  </cols>
  <sheetData>
    <row r="1" spans="1:14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7"/>
      <c r="K1" s="7"/>
      <c r="L1" s="7"/>
      <c r="M1" s="7"/>
      <c r="N1" s="7"/>
    </row>
    <row r="2" spans="1:14" ht="18.75" customHeight="1" x14ac:dyDescent="0.25">
      <c r="A2" s="31" t="s">
        <v>50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2" customHeight="1" x14ac:dyDescent="0.25">
      <c r="A3" s="31" t="s">
        <v>53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7.25" customHeight="1" x14ac:dyDescent="0.25"/>
    <row r="5" spans="1:14" ht="15" customHeight="1" x14ac:dyDescent="0.25">
      <c r="A5" s="25" t="s">
        <v>0</v>
      </c>
      <c r="B5" s="25" t="s">
        <v>1</v>
      </c>
      <c r="C5" s="27" t="s">
        <v>2</v>
      </c>
      <c r="D5" s="27"/>
      <c r="E5" s="27"/>
      <c r="F5" s="27"/>
      <c r="G5" s="27"/>
      <c r="H5" s="27"/>
      <c r="I5" s="26" t="s">
        <v>3</v>
      </c>
      <c r="J5" s="26"/>
      <c r="K5" s="26"/>
      <c r="L5" s="26"/>
      <c r="M5" s="26"/>
      <c r="N5" s="26"/>
    </row>
    <row r="6" spans="1:14" ht="93.75" customHeight="1" x14ac:dyDescent="0.25">
      <c r="A6" s="25"/>
      <c r="B6" s="25"/>
      <c r="C6" s="25" t="s">
        <v>40</v>
      </c>
      <c r="D6" s="25" t="s">
        <v>41</v>
      </c>
      <c r="E6" s="25" t="s">
        <v>42</v>
      </c>
      <c r="F6" s="25" t="s">
        <v>43</v>
      </c>
      <c r="G6" s="25" t="s">
        <v>44</v>
      </c>
      <c r="H6" s="25" t="s">
        <v>45</v>
      </c>
      <c r="I6" s="25" t="s">
        <v>40</v>
      </c>
      <c r="J6" s="25" t="s">
        <v>41</v>
      </c>
      <c r="K6" s="25" t="s">
        <v>46</v>
      </c>
      <c r="L6" s="25" t="s">
        <v>47</v>
      </c>
      <c r="M6" s="25" t="s">
        <v>48</v>
      </c>
      <c r="N6" s="25" t="s">
        <v>49</v>
      </c>
    </row>
    <row r="7" spans="1:14" ht="30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1.25" hidden="1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hidden="1" customHeigh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5">
      <c r="A10" s="10" t="s">
        <v>4</v>
      </c>
      <c r="B10" s="10" t="s">
        <v>5</v>
      </c>
      <c r="C10" s="10">
        <v>1</v>
      </c>
      <c r="D10" s="10">
        <v>2</v>
      </c>
      <c r="E10" s="10">
        <v>3</v>
      </c>
      <c r="F10" s="10" t="s">
        <v>6</v>
      </c>
      <c r="G10" s="10">
        <v>5</v>
      </c>
      <c r="H10" s="10" t="s">
        <v>7</v>
      </c>
      <c r="I10" s="10">
        <v>7</v>
      </c>
      <c r="J10" s="10">
        <v>8</v>
      </c>
      <c r="K10" s="10">
        <v>9</v>
      </c>
      <c r="L10" s="10" t="s">
        <v>8</v>
      </c>
      <c r="M10" s="10">
        <v>11</v>
      </c>
      <c r="N10" s="10" t="s">
        <v>9</v>
      </c>
    </row>
    <row r="11" spans="1:14" ht="15.75" customHeight="1" x14ac:dyDescent="0.25">
      <c r="A11" s="11">
        <v>1</v>
      </c>
      <c r="B11" s="12" t="s">
        <v>10</v>
      </c>
      <c r="C11" s="16">
        <f>C12+C16+C17+C21</f>
        <v>267784.98000000004</v>
      </c>
      <c r="D11" s="17">
        <f>C11/$C$29</f>
        <v>23.074051351691363</v>
      </c>
      <c r="E11" s="18">
        <f>E12+E16+E17+E21</f>
        <v>10422.41</v>
      </c>
      <c r="F11" s="16">
        <f>F12+F16+F17+F21</f>
        <v>257362.57</v>
      </c>
      <c r="G11" s="19">
        <f>F11/$C$29</f>
        <v>22.175990438983032</v>
      </c>
      <c r="H11" s="19">
        <f>D11-G11</f>
        <v>0.89806091270833122</v>
      </c>
      <c r="I11" s="16">
        <f>I12+I16+I17+I21</f>
        <v>277155.34999999998</v>
      </c>
      <c r="J11" s="17">
        <f>I11/$I$29</f>
        <v>28.55858441183744</v>
      </c>
      <c r="K11" s="18">
        <f>K12+K16+K17+K21</f>
        <v>6009.27</v>
      </c>
      <c r="L11" s="20">
        <f>I11-K11</f>
        <v>271146.07999999996</v>
      </c>
      <c r="M11" s="19">
        <f>L11/$I$29</f>
        <v>27.939378451900087</v>
      </c>
      <c r="N11" s="19">
        <f>J11-M11</f>
        <v>0.61920595993735361</v>
      </c>
    </row>
    <row r="12" spans="1:14" ht="17.25" customHeight="1" x14ac:dyDescent="0.25">
      <c r="A12" s="11" t="s">
        <v>29</v>
      </c>
      <c r="B12" s="12" t="s">
        <v>11</v>
      </c>
      <c r="C12" s="16">
        <f>C13+C14+C15</f>
        <v>94168.6</v>
      </c>
      <c r="D12" s="17">
        <f t="shared" ref="D12:D28" si="0">C12/$C$29</f>
        <v>8.1141635057981336</v>
      </c>
      <c r="E12" s="18">
        <f>E13+E14+E15</f>
        <v>7353</v>
      </c>
      <c r="F12" s="16">
        <f>F13+F14+F15</f>
        <v>86815.6</v>
      </c>
      <c r="G12" s="19">
        <f t="shared" ref="G12:G27" si="1">F12/$C$29</f>
        <v>7.4805824155182137</v>
      </c>
      <c r="H12" s="19">
        <f t="shared" ref="H12:H27" si="2">D12-G12</f>
        <v>0.63358109027991993</v>
      </c>
      <c r="I12" s="16">
        <f>I13+I14+I15</f>
        <v>95428.640000000014</v>
      </c>
      <c r="J12" s="17">
        <f t="shared" ref="J12:J28" si="3">I12/$I$29</f>
        <v>9.8331382408704986</v>
      </c>
      <c r="K12" s="18">
        <f>K13+K14+K15</f>
        <v>5438.27</v>
      </c>
      <c r="L12" s="20">
        <f t="shared" ref="L12:L28" si="4">I12-K12</f>
        <v>89990.37000000001</v>
      </c>
      <c r="M12" s="19">
        <f t="shared" ref="M12:M27" si="5">L12/$I$29</f>
        <v>9.2727691451652809</v>
      </c>
      <c r="N12" s="19">
        <f t="shared" ref="N12:N27" si="6">J12-M12</f>
        <v>0.56036909570521765</v>
      </c>
    </row>
    <row r="13" spans="1:14" ht="17.25" customHeight="1" x14ac:dyDescent="0.25">
      <c r="A13" s="13" t="s">
        <v>30</v>
      </c>
      <c r="B13" s="14" t="s">
        <v>12</v>
      </c>
      <c r="C13" s="20">
        <v>0</v>
      </c>
      <c r="D13" s="19">
        <f t="shared" si="0"/>
        <v>0</v>
      </c>
      <c r="E13" s="21">
        <v>0</v>
      </c>
      <c r="F13" s="20">
        <f>C13-E13</f>
        <v>0</v>
      </c>
      <c r="G13" s="19">
        <f t="shared" si="1"/>
        <v>0</v>
      </c>
      <c r="H13" s="19">
        <f t="shared" si="2"/>
        <v>0</v>
      </c>
      <c r="I13" s="20">
        <v>0</v>
      </c>
      <c r="J13" s="19">
        <f t="shared" si="3"/>
        <v>0</v>
      </c>
      <c r="K13" s="21">
        <v>0</v>
      </c>
      <c r="L13" s="20">
        <f t="shared" si="4"/>
        <v>0</v>
      </c>
      <c r="M13" s="19">
        <f t="shared" si="5"/>
        <v>0</v>
      </c>
      <c r="N13" s="19">
        <f t="shared" si="6"/>
        <v>0</v>
      </c>
    </row>
    <row r="14" spans="1:14" ht="18.75" customHeight="1" x14ac:dyDescent="0.25">
      <c r="A14" s="13" t="s">
        <v>31</v>
      </c>
      <c r="B14" s="14" t="s">
        <v>13</v>
      </c>
      <c r="C14" s="20">
        <v>90349.8</v>
      </c>
      <c r="D14" s="19">
        <f t="shared" si="0"/>
        <v>7.7851114906259644</v>
      </c>
      <c r="E14" s="23">
        <f>3166.76+1550.52+2635.72</f>
        <v>7353</v>
      </c>
      <c r="F14" s="20">
        <f t="shared" ref="F14:F15" si="7">C14-E14</f>
        <v>82996.800000000003</v>
      </c>
      <c r="G14" s="19">
        <f t="shared" si="1"/>
        <v>7.1515304003460445</v>
      </c>
      <c r="H14" s="19">
        <f t="shared" si="2"/>
        <v>0.63358109027991993</v>
      </c>
      <c r="I14" s="20">
        <v>87021.32</v>
      </c>
      <c r="J14" s="19">
        <f t="shared" si="3"/>
        <v>8.9668329074272535</v>
      </c>
      <c r="K14" s="21">
        <f>1358.37+746.13+812.77+2521</f>
        <v>5438.27</v>
      </c>
      <c r="L14" s="20">
        <f t="shared" si="4"/>
        <v>81583.05</v>
      </c>
      <c r="M14" s="19">
        <f t="shared" si="5"/>
        <v>8.4064638117220358</v>
      </c>
      <c r="N14" s="19">
        <f t="shared" si="6"/>
        <v>0.56036909570521765</v>
      </c>
    </row>
    <row r="15" spans="1:14" ht="18.75" customHeight="1" x14ac:dyDescent="0.25">
      <c r="A15" s="13" t="s">
        <v>32</v>
      </c>
      <c r="B15" s="14" t="s">
        <v>14</v>
      </c>
      <c r="C15" s="20">
        <f>1185.65+2633.15</f>
        <v>3818.8</v>
      </c>
      <c r="D15" s="19">
        <f t="shared" si="0"/>
        <v>0.32905201517216898</v>
      </c>
      <c r="E15" s="21">
        <v>0</v>
      </c>
      <c r="F15" s="20">
        <f t="shared" si="7"/>
        <v>3818.8</v>
      </c>
      <c r="G15" s="19">
        <f t="shared" si="1"/>
        <v>0.32905201517216898</v>
      </c>
      <c r="H15" s="19">
        <f t="shared" si="2"/>
        <v>0</v>
      </c>
      <c r="I15" s="20">
        <f>5866.22+2541.1</f>
        <v>8407.32</v>
      </c>
      <c r="J15" s="19">
        <f t="shared" si="3"/>
        <v>0.86630533344324456</v>
      </c>
      <c r="K15" s="21">
        <v>0</v>
      </c>
      <c r="L15" s="20">
        <f t="shared" si="4"/>
        <v>8407.32</v>
      </c>
      <c r="M15" s="19">
        <f t="shared" si="5"/>
        <v>0.86630533344324456</v>
      </c>
      <c r="N15" s="19">
        <f t="shared" si="6"/>
        <v>0</v>
      </c>
    </row>
    <row r="16" spans="1:14" ht="16.5" customHeight="1" x14ac:dyDescent="0.25">
      <c r="A16" s="11" t="s">
        <v>33</v>
      </c>
      <c r="B16" s="12" t="s">
        <v>15</v>
      </c>
      <c r="C16" s="16">
        <v>30877.67</v>
      </c>
      <c r="D16" s="17">
        <f t="shared" si="0"/>
        <v>2.6606157791246536</v>
      </c>
      <c r="E16" s="22">
        <v>0</v>
      </c>
      <c r="F16" s="16">
        <f>C16-E16</f>
        <v>30877.67</v>
      </c>
      <c r="G16" s="19">
        <f t="shared" si="1"/>
        <v>2.6606157791246536</v>
      </c>
      <c r="H16" s="19">
        <f t="shared" si="2"/>
        <v>0</v>
      </c>
      <c r="I16" s="16">
        <v>51272.36</v>
      </c>
      <c r="J16" s="17">
        <f t="shared" si="3"/>
        <v>5.2831959442749987</v>
      </c>
      <c r="K16" s="21">
        <v>0</v>
      </c>
      <c r="L16" s="20">
        <f t="shared" si="4"/>
        <v>51272.36</v>
      </c>
      <c r="M16" s="19">
        <f t="shared" si="5"/>
        <v>5.2831959442749987</v>
      </c>
      <c r="N16" s="19">
        <f t="shared" si="6"/>
        <v>0</v>
      </c>
    </row>
    <row r="17" spans="1:14" ht="17.25" customHeight="1" x14ac:dyDescent="0.25">
      <c r="A17" s="11" t="s">
        <v>34</v>
      </c>
      <c r="B17" s="12" t="s">
        <v>16</v>
      </c>
      <c r="C17" s="16">
        <f>C18+C19+C20</f>
        <v>38267.69</v>
      </c>
      <c r="D17" s="17">
        <f t="shared" si="0"/>
        <v>3.2973867472724048</v>
      </c>
      <c r="E17" s="22">
        <f>SUM(E18:E20)</f>
        <v>0</v>
      </c>
      <c r="F17" s="16">
        <f>SUM(F18:F20)</f>
        <v>38267.69</v>
      </c>
      <c r="G17" s="19">
        <f t="shared" si="1"/>
        <v>3.2973867472724048</v>
      </c>
      <c r="H17" s="19">
        <f t="shared" si="2"/>
        <v>0</v>
      </c>
      <c r="I17" s="16">
        <f>I18+I19+I20</f>
        <v>24059.5</v>
      </c>
      <c r="J17" s="17">
        <f t="shared" si="3"/>
        <v>2.4791340367653123</v>
      </c>
      <c r="K17" s="18">
        <f>K18+K19+K20</f>
        <v>0</v>
      </c>
      <c r="L17" s="20">
        <f t="shared" si="4"/>
        <v>24059.5</v>
      </c>
      <c r="M17" s="19">
        <f t="shared" si="5"/>
        <v>2.4791340367653123</v>
      </c>
      <c r="N17" s="19">
        <f t="shared" si="6"/>
        <v>0</v>
      </c>
    </row>
    <row r="18" spans="1:14" ht="18" customHeight="1" x14ac:dyDescent="0.25">
      <c r="A18" s="13" t="s">
        <v>35</v>
      </c>
      <c r="B18" s="14" t="s">
        <v>17</v>
      </c>
      <c r="C18" s="20">
        <v>6793.09</v>
      </c>
      <c r="D18" s="19">
        <f t="shared" si="0"/>
        <v>0.58533569543990505</v>
      </c>
      <c r="E18" s="21">
        <v>0</v>
      </c>
      <c r="F18" s="20">
        <f t="shared" ref="F18:F25" si="8">C18-E18</f>
        <v>6793.09</v>
      </c>
      <c r="G18" s="19">
        <f t="shared" si="1"/>
        <v>0.58533569543990505</v>
      </c>
      <c r="H18" s="19">
        <f t="shared" si="2"/>
        <v>0</v>
      </c>
      <c r="I18" s="20">
        <v>11279.92</v>
      </c>
      <c r="J18" s="19">
        <f t="shared" si="3"/>
        <v>1.1623031901739347</v>
      </c>
      <c r="K18" s="21">
        <v>0</v>
      </c>
      <c r="L18" s="20">
        <f t="shared" si="4"/>
        <v>11279.92</v>
      </c>
      <c r="M18" s="19">
        <f t="shared" si="5"/>
        <v>1.1623031901739347</v>
      </c>
      <c r="N18" s="19">
        <f t="shared" si="6"/>
        <v>0</v>
      </c>
    </row>
    <row r="19" spans="1:14" ht="18" customHeight="1" x14ac:dyDescent="0.25">
      <c r="A19" s="13" t="s">
        <v>36</v>
      </c>
      <c r="B19" s="14" t="s">
        <v>18</v>
      </c>
      <c r="C19" s="20">
        <v>22493.98</v>
      </c>
      <c r="D19" s="19">
        <f t="shared" si="0"/>
        <v>1.9382239049550816</v>
      </c>
      <c r="E19" s="21">
        <v>0</v>
      </c>
      <c r="F19" s="20">
        <f t="shared" si="8"/>
        <v>22493.98</v>
      </c>
      <c r="G19" s="19">
        <f t="shared" si="1"/>
        <v>1.9382239049550816</v>
      </c>
      <c r="H19" s="19">
        <f t="shared" si="2"/>
        <v>0</v>
      </c>
      <c r="I19" s="20">
        <v>12779.58</v>
      </c>
      <c r="J19" s="19">
        <f t="shared" si="3"/>
        <v>1.3168308465913776</v>
      </c>
      <c r="K19" s="21">
        <v>0</v>
      </c>
      <c r="L19" s="20">
        <f t="shared" si="4"/>
        <v>12779.58</v>
      </c>
      <c r="M19" s="19">
        <f t="shared" si="5"/>
        <v>1.3168308465913776</v>
      </c>
      <c r="N19" s="19">
        <f t="shared" si="6"/>
        <v>0</v>
      </c>
    </row>
    <row r="20" spans="1:14" ht="18.75" customHeight="1" x14ac:dyDescent="0.25">
      <c r="A20" s="13" t="s">
        <v>37</v>
      </c>
      <c r="B20" s="14" t="s">
        <v>19</v>
      </c>
      <c r="C20" s="20">
        <v>8980.6200000000008</v>
      </c>
      <c r="D20" s="19">
        <f t="shared" si="0"/>
        <v>0.77382714687741816</v>
      </c>
      <c r="E20" s="21">
        <v>0</v>
      </c>
      <c r="F20" s="20">
        <f t="shared" si="8"/>
        <v>8980.6200000000008</v>
      </c>
      <c r="G20" s="19">
        <f t="shared" si="1"/>
        <v>0.77382714687741816</v>
      </c>
      <c r="H20" s="19">
        <f t="shared" si="2"/>
        <v>0</v>
      </c>
      <c r="I20" s="20">
        <v>0</v>
      </c>
      <c r="J20" s="19">
        <f t="shared" si="3"/>
        <v>0</v>
      </c>
      <c r="K20" s="21">
        <v>0</v>
      </c>
      <c r="L20" s="20">
        <f t="shared" si="4"/>
        <v>0</v>
      </c>
      <c r="M20" s="19">
        <f t="shared" si="5"/>
        <v>0</v>
      </c>
      <c r="N20" s="19">
        <f t="shared" si="6"/>
        <v>0</v>
      </c>
    </row>
    <row r="21" spans="1:14" ht="18" customHeight="1" x14ac:dyDescent="0.25">
      <c r="A21" s="11" t="s">
        <v>38</v>
      </c>
      <c r="B21" s="12" t="s">
        <v>20</v>
      </c>
      <c r="C21" s="16">
        <v>104471.02</v>
      </c>
      <c r="D21" s="17">
        <f t="shared" si="0"/>
        <v>9.0018853194961697</v>
      </c>
      <c r="E21" s="22">
        <v>3069.41</v>
      </c>
      <c r="F21" s="16">
        <f t="shared" si="8"/>
        <v>101401.61</v>
      </c>
      <c r="G21" s="19">
        <f t="shared" si="1"/>
        <v>8.7374054970677602</v>
      </c>
      <c r="H21" s="19">
        <f t="shared" si="2"/>
        <v>0.26447982242840951</v>
      </c>
      <c r="I21" s="16">
        <v>106394.85</v>
      </c>
      <c r="J21" s="17">
        <f t="shared" si="3"/>
        <v>10.963116189926636</v>
      </c>
      <c r="K21" s="21">
        <v>571</v>
      </c>
      <c r="L21" s="20">
        <f t="shared" si="4"/>
        <v>105823.85</v>
      </c>
      <c r="M21" s="19">
        <f t="shared" si="5"/>
        <v>10.904279325694503</v>
      </c>
      <c r="N21" s="19">
        <f t="shared" si="6"/>
        <v>5.8836864232132413E-2</v>
      </c>
    </row>
    <row r="22" spans="1:14" ht="17.25" customHeight="1" x14ac:dyDescent="0.25">
      <c r="A22" s="11" t="s">
        <v>39</v>
      </c>
      <c r="B22" s="12" t="s">
        <v>21</v>
      </c>
      <c r="C22" s="16">
        <v>19773.740000000002</v>
      </c>
      <c r="D22" s="17">
        <f t="shared" si="0"/>
        <v>1.7038307830969219</v>
      </c>
      <c r="E22" s="21">
        <v>0</v>
      </c>
      <c r="F22" s="16">
        <f t="shared" si="8"/>
        <v>19773.740000000002</v>
      </c>
      <c r="G22" s="19">
        <f t="shared" si="1"/>
        <v>1.7038307830969219</v>
      </c>
      <c r="H22" s="19">
        <f t="shared" si="2"/>
        <v>0</v>
      </c>
      <c r="I22" s="16">
        <v>20465.669999999998</v>
      </c>
      <c r="J22" s="17">
        <f t="shared" si="3"/>
        <v>2.108819347127195</v>
      </c>
      <c r="K22" s="21">
        <v>0</v>
      </c>
      <c r="L22" s="20">
        <f t="shared" si="4"/>
        <v>20465.669999999998</v>
      </c>
      <c r="M22" s="19">
        <f t="shared" si="5"/>
        <v>2.108819347127195</v>
      </c>
      <c r="N22" s="19">
        <f t="shared" si="6"/>
        <v>0</v>
      </c>
    </row>
    <row r="23" spans="1:14" ht="18" customHeight="1" x14ac:dyDescent="0.25">
      <c r="A23" s="11">
        <v>3</v>
      </c>
      <c r="B23" s="12" t="s">
        <v>22</v>
      </c>
      <c r="C23" s="16">
        <v>0</v>
      </c>
      <c r="D23" s="17">
        <f t="shared" si="0"/>
        <v>0</v>
      </c>
      <c r="E23" s="21">
        <v>0</v>
      </c>
      <c r="F23" s="16">
        <f t="shared" si="8"/>
        <v>0</v>
      </c>
      <c r="G23" s="19">
        <f t="shared" si="1"/>
        <v>0</v>
      </c>
      <c r="H23" s="19">
        <f t="shared" si="2"/>
        <v>0</v>
      </c>
      <c r="I23" s="16">
        <v>0</v>
      </c>
      <c r="J23" s="17">
        <f t="shared" si="3"/>
        <v>0</v>
      </c>
      <c r="K23" s="21">
        <v>0</v>
      </c>
      <c r="L23" s="20">
        <f t="shared" si="4"/>
        <v>0</v>
      </c>
      <c r="M23" s="19">
        <f t="shared" si="5"/>
        <v>0</v>
      </c>
      <c r="N23" s="19">
        <f t="shared" si="6"/>
        <v>0</v>
      </c>
    </row>
    <row r="24" spans="1:14" ht="18" customHeight="1" x14ac:dyDescent="0.25">
      <c r="A24" s="11">
        <v>4</v>
      </c>
      <c r="B24" s="12" t="s">
        <v>23</v>
      </c>
      <c r="C24" s="16">
        <v>1104.77</v>
      </c>
      <c r="D24" s="17">
        <f t="shared" si="0"/>
        <v>9.5193986278872197E-2</v>
      </c>
      <c r="E24" s="21">
        <v>0</v>
      </c>
      <c r="F24" s="16">
        <f t="shared" si="8"/>
        <v>1104.77</v>
      </c>
      <c r="G24" s="19">
        <f t="shared" si="1"/>
        <v>9.5193986278872197E-2</v>
      </c>
      <c r="H24" s="19">
        <f t="shared" si="2"/>
        <v>0</v>
      </c>
      <c r="I24" s="16">
        <v>1143.43</v>
      </c>
      <c r="J24" s="17">
        <f t="shared" si="3"/>
        <v>0.11782107822932983</v>
      </c>
      <c r="K24" s="21">
        <v>0</v>
      </c>
      <c r="L24" s="20">
        <f t="shared" si="4"/>
        <v>1143.43</v>
      </c>
      <c r="M24" s="19">
        <f t="shared" si="5"/>
        <v>0.11782107822932983</v>
      </c>
      <c r="N24" s="19">
        <f t="shared" si="6"/>
        <v>0</v>
      </c>
    </row>
    <row r="25" spans="1:14" ht="18.75" customHeight="1" x14ac:dyDescent="0.25">
      <c r="A25" s="11">
        <v>5</v>
      </c>
      <c r="B25" s="12" t="s">
        <v>24</v>
      </c>
      <c r="C25" s="16">
        <v>2010.1</v>
      </c>
      <c r="D25" s="17">
        <f t="shared" si="0"/>
        <v>0.17320295791808338</v>
      </c>
      <c r="E25" s="21">
        <v>0</v>
      </c>
      <c r="F25" s="16">
        <f t="shared" si="8"/>
        <v>2010.1</v>
      </c>
      <c r="G25" s="19">
        <f t="shared" si="1"/>
        <v>0.17320295791808338</v>
      </c>
      <c r="H25" s="19">
        <f t="shared" si="2"/>
        <v>0</v>
      </c>
      <c r="I25" s="16">
        <v>2369.7800000000002</v>
      </c>
      <c r="J25" s="17">
        <f t="shared" si="3"/>
        <v>0.24418638199653783</v>
      </c>
      <c r="K25" s="21">
        <v>0</v>
      </c>
      <c r="L25" s="20">
        <f t="shared" si="4"/>
        <v>2369.7800000000002</v>
      </c>
      <c r="M25" s="19">
        <f t="shared" si="5"/>
        <v>0.24418638199653783</v>
      </c>
      <c r="N25" s="19">
        <f t="shared" si="6"/>
        <v>0</v>
      </c>
    </row>
    <row r="26" spans="1:14" ht="17.25" customHeight="1" x14ac:dyDescent="0.25">
      <c r="A26" s="11">
        <v>6</v>
      </c>
      <c r="B26" s="12" t="s">
        <v>25</v>
      </c>
      <c r="C26" s="16">
        <f>C11+C22+C23+C24+C25</f>
        <v>290673.59000000003</v>
      </c>
      <c r="D26" s="17">
        <f t="shared" si="0"/>
        <v>25.04627907898524</v>
      </c>
      <c r="E26" s="18">
        <f>E11+E22+E23+E24+E25</f>
        <v>10422.41</v>
      </c>
      <c r="F26" s="16">
        <f>F11+F22+F23+F24+F25</f>
        <v>280251.18</v>
      </c>
      <c r="G26" s="19">
        <f t="shared" si="1"/>
        <v>24.148218166276909</v>
      </c>
      <c r="H26" s="19">
        <f t="shared" si="2"/>
        <v>0.89806091270833122</v>
      </c>
      <c r="I26" s="16">
        <f>I11+I22+I23+I24+I25</f>
        <v>301134.23</v>
      </c>
      <c r="J26" s="17">
        <f t="shared" si="3"/>
        <v>31.029411219190504</v>
      </c>
      <c r="K26" s="18">
        <f>K11+K22+K23+K24</f>
        <v>6009.27</v>
      </c>
      <c r="L26" s="20">
        <f t="shared" si="4"/>
        <v>295124.95999999996</v>
      </c>
      <c r="M26" s="19">
        <f t="shared" si="5"/>
        <v>30.41020525925315</v>
      </c>
      <c r="N26" s="19">
        <f t="shared" si="6"/>
        <v>0.61920595993735361</v>
      </c>
    </row>
    <row r="27" spans="1:14" ht="16.5" customHeight="1" x14ac:dyDescent="0.25">
      <c r="A27" s="11">
        <v>7</v>
      </c>
      <c r="B27" s="12" t="s">
        <v>26</v>
      </c>
      <c r="C27" s="16">
        <v>24872.92</v>
      </c>
      <c r="D27" s="17">
        <f t="shared" si="0"/>
        <v>2.1432084553305084</v>
      </c>
      <c r="E27" s="21">
        <v>0</v>
      </c>
      <c r="F27" s="16">
        <f>C27</f>
        <v>24872.92</v>
      </c>
      <c r="G27" s="19">
        <f t="shared" si="1"/>
        <v>2.1432084553305084</v>
      </c>
      <c r="H27" s="19">
        <f t="shared" si="2"/>
        <v>0</v>
      </c>
      <c r="I27" s="16">
        <v>27352.13</v>
      </c>
      <c r="J27" s="17">
        <f t="shared" si="3"/>
        <v>2.8184125381254641</v>
      </c>
      <c r="K27" s="21"/>
      <c r="L27" s="20">
        <f t="shared" si="4"/>
        <v>27352.13</v>
      </c>
      <c r="M27" s="19">
        <f t="shared" si="5"/>
        <v>2.8184125381254641</v>
      </c>
      <c r="N27" s="19">
        <f t="shared" si="6"/>
        <v>0</v>
      </c>
    </row>
    <row r="28" spans="1:14" ht="18" customHeight="1" x14ac:dyDescent="0.25">
      <c r="A28" s="11">
        <v>8</v>
      </c>
      <c r="B28" s="12" t="s">
        <v>27</v>
      </c>
      <c r="C28" s="16">
        <v>315546.52</v>
      </c>
      <c r="D28" s="21">
        <f t="shared" si="0"/>
        <v>27.189488395979136</v>
      </c>
      <c r="E28" s="21"/>
      <c r="F28" s="16">
        <f>F26+F27</f>
        <v>305124.09999999998</v>
      </c>
      <c r="G28" s="19"/>
      <c r="H28" s="21"/>
      <c r="I28" s="16">
        <v>328486.34999999998</v>
      </c>
      <c r="J28" s="21">
        <f t="shared" si="3"/>
        <v>33.847822726898031</v>
      </c>
      <c r="K28" s="21"/>
      <c r="L28" s="20">
        <f t="shared" si="4"/>
        <v>328486.34999999998</v>
      </c>
      <c r="M28" s="21"/>
      <c r="N28" s="21"/>
    </row>
    <row r="29" spans="1:14" ht="18" customHeight="1" x14ac:dyDescent="0.25">
      <c r="A29" s="11">
        <v>9</v>
      </c>
      <c r="B29" s="12" t="s">
        <v>28</v>
      </c>
      <c r="C29" s="28">
        <v>11605.46</v>
      </c>
      <c r="D29" s="28"/>
      <c r="E29" s="28"/>
      <c r="F29" s="28"/>
      <c r="G29" s="28"/>
      <c r="H29" s="16"/>
      <c r="I29" s="28">
        <v>9704.7999999999993</v>
      </c>
      <c r="J29" s="29"/>
      <c r="K29" s="29"/>
      <c r="L29" s="29"/>
      <c r="M29" s="29"/>
      <c r="N29" s="21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5.75" x14ac:dyDescent="0.25">
      <c r="A32" s="3"/>
      <c r="B32" s="4"/>
    </row>
    <row r="33" spans="1:7" ht="15.75" x14ac:dyDescent="0.25">
      <c r="A33" s="5"/>
      <c r="B33" s="4"/>
    </row>
    <row r="34" spans="1:7" ht="15.75" x14ac:dyDescent="0.25">
      <c r="A34" s="6"/>
      <c r="B34" s="8"/>
      <c r="C34" s="8" t="s">
        <v>51</v>
      </c>
      <c r="D34" s="1"/>
      <c r="E34" s="1"/>
      <c r="F34" s="15"/>
      <c r="G34" s="1"/>
    </row>
    <row r="35" spans="1:7" x14ac:dyDescent="0.25">
      <c r="B35" s="24" t="s">
        <v>52</v>
      </c>
      <c r="C35" s="24"/>
      <c r="D35" s="9"/>
      <c r="E35" s="9"/>
      <c r="F35" s="9"/>
    </row>
  </sheetData>
  <mergeCells count="22">
    <mergeCell ref="E6:E9"/>
    <mergeCell ref="A31:N31"/>
    <mergeCell ref="A3:N3"/>
    <mergeCell ref="C6:C9"/>
    <mergeCell ref="D6:D9"/>
    <mergeCell ref="F6:F9"/>
    <mergeCell ref="G6:G9"/>
    <mergeCell ref="H6:H9"/>
    <mergeCell ref="A5:A9"/>
    <mergeCell ref="B5:B9"/>
    <mergeCell ref="C29:G29"/>
    <mergeCell ref="I6:I9"/>
    <mergeCell ref="J6:J9"/>
    <mergeCell ref="K6:K9"/>
    <mergeCell ref="A2:N2"/>
    <mergeCell ref="B35:C35"/>
    <mergeCell ref="L6:L9"/>
    <mergeCell ref="M6:M9"/>
    <mergeCell ref="N6:N9"/>
    <mergeCell ref="I5:N5"/>
    <mergeCell ref="C5:H5"/>
    <mergeCell ref="I29:M29"/>
  </mergeCells>
  <printOptions horizontalCentered="1"/>
  <pageMargins left="0.39370078740157483" right="0.39370078740157483" top="1.1811023622047245" bottom="0.39370078740157483" header="0" footer="0"/>
  <pageSetup paperSize="9" scale="6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2026-06-15T05:46:43Z</dcterms:modified>
</cp:coreProperties>
</file>