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49" i="1"/>
  <c r="D50"/>
  <c r="D55"/>
  <c r="D65"/>
  <c r="D67" s="1"/>
  <c r="E6"/>
  <c r="E11"/>
  <c r="E9"/>
  <c r="D6"/>
  <c r="D22"/>
  <c r="D12"/>
  <c r="D7"/>
  <c r="D10"/>
  <c r="D66"/>
  <c r="F66" s="1"/>
  <c r="D64"/>
  <c r="F64" s="1"/>
  <c r="D63"/>
  <c r="F63" s="1"/>
  <c r="F62"/>
  <c r="F61"/>
  <c r="F60"/>
  <c r="F59"/>
  <c r="D58"/>
  <c r="F58" s="1"/>
  <c r="F57"/>
  <c r="E56"/>
  <c r="E55" s="1"/>
  <c r="F54"/>
  <c r="F53"/>
  <c r="F52"/>
  <c r="D51"/>
  <c r="F51" s="1"/>
  <c r="E50"/>
  <c r="F50"/>
  <c r="D23"/>
  <c r="E23" s="1"/>
  <c r="F23" s="1"/>
  <c r="D24"/>
  <c r="D21"/>
  <c r="F21" s="1"/>
  <c r="D20"/>
  <c r="F20" s="1"/>
  <c r="F19"/>
  <c r="F18"/>
  <c r="F17"/>
  <c r="F16"/>
  <c r="D15"/>
  <c r="F15" s="1"/>
  <c r="F14"/>
  <c r="F13"/>
  <c r="E12"/>
  <c r="F12"/>
  <c r="F11"/>
  <c r="F10"/>
  <c r="F9"/>
  <c r="D8"/>
  <c r="F8" s="1"/>
  <c r="E7"/>
  <c r="F7"/>
  <c r="E22"/>
  <c r="E24" s="1"/>
  <c r="F6"/>
  <c r="E49" l="1"/>
  <c r="F55"/>
  <c r="F56"/>
  <c r="F22"/>
  <c r="F24" s="1"/>
  <c r="E65" l="1"/>
  <c r="F49"/>
  <c r="E67" l="1"/>
  <c r="F65"/>
  <c r="F67" s="1"/>
</calcChain>
</file>

<file path=xl/sharedStrings.xml><?xml version="1.0" encoding="utf-8"?>
<sst xmlns="http://schemas.openxmlformats.org/spreadsheetml/2006/main" count="134" uniqueCount="53">
  <si>
    <t>Структура тарифу на послуги з централізованого водопостачання після реалізації інвестиційної програми</t>
  </si>
  <si>
    <t>№</t>
  </si>
  <si>
    <t>Показник</t>
  </si>
  <si>
    <t>Одиниця виміру</t>
  </si>
  <si>
    <t>Очікув. від реалізації програми</t>
  </si>
  <si>
    <t>З урахуванням очікув.</t>
  </si>
  <si>
    <t>Виробнича собівартість, усього, у тому числі:</t>
  </si>
  <si>
    <t>тис.грн</t>
  </si>
  <si>
    <t>1.1</t>
  </si>
  <si>
    <t>Прямі матеріальні витрати, у тому числі:</t>
  </si>
  <si>
    <t>1.1.1</t>
  </si>
  <si>
    <t>покупна вода</t>
  </si>
  <si>
    <t>1.1.2</t>
  </si>
  <si>
    <t>електроенергія</t>
  </si>
  <si>
    <t>1.1.3</t>
  </si>
  <si>
    <t>інші прямі матерільні витрати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</si>
  <si>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</si>
  <si>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</si>
  <si>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</si>
  <si>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</si>
  <si>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</si>
  <si>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</si>
  <si>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</si>
  <si>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амортизація основних засобів виробничого призначення</t>
  </si>
  <si>
    <t>1.3.3</t>
  </si>
  <si>
    <t>послуги сторонніх підприємств з очистки стоків</t>
  </si>
  <si>
    <t>1.3.4</t>
  </si>
  <si>
    <t>інші прямі витрати</t>
  </si>
  <si>
    <t>1.4</t>
  </si>
  <si>
    <t>Загальновиробничі витрати</t>
  </si>
  <si>
    <t>2</t>
  </si>
  <si>
    <t>Адміністративні витрати</t>
  </si>
  <si>
    <t>3</t>
  </si>
  <si>
    <t>Витрати на збут</t>
  </si>
  <si>
    <t>4</t>
  </si>
  <si>
    <t>Інші операційні витрати</t>
  </si>
  <si>
    <t>5</t>
  </si>
  <si>
    <t>Фінансові витрати</t>
  </si>
  <si>
    <t>6</t>
  </si>
  <si>
    <t>Усього витрат повної собівартості</t>
  </si>
  <si>
    <t>7</t>
  </si>
  <si>
    <t>Обсяг водопостачання споживачам, усього.</t>
  </si>
  <si>
    <t>тис.м3</t>
  </si>
  <si>
    <t>8</t>
  </si>
  <si>
    <t>Середньозважений тариф</t>
  </si>
  <si>
    <t>грн./м3</t>
  </si>
  <si>
    <t>Директор</t>
  </si>
  <si>
    <t>І.М.Корчук</t>
  </si>
  <si>
    <t>Головний економіст</t>
  </si>
  <si>
    <t>О.О.Шевчук</t>
  </si>
  <si>
    <t>Структура тарифу на послуги з централізованого водовідведення після реалізації інвестиційної програми</t>
  </si>
  <si>
    <t>Планований період на 2016 р.</t>
  </si>
  <si>
    <t>Планований період на          2016 р.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</si>
</sst>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/>
    <xf numFmtId="0" fontId="3" fillId="0" borderId="1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1" fillId="0" borderId="0" xfId="0" applyFont="1" applyBorder="1"/>
    <xf numFmtId="2" fontId="3" fillId="0" borderId="3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80;%202014/&#1058;&#1072;&#1088;&#1080;&#1092;&#1080;%202014%20-%20&#1079;%201%20&#1083;&#1080;&#1087;&#1085;&#1103;%20&#1089;&#1082;&#1086;&#1088;&#1080;&#1075;&#1086;&#1074;&#1072;&#1085;&#1086;%20&#1082;&#1086;&#1084;&#1110;&#1089;&#1110;&#1108;&#11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алі"/>
      <sheetName val="розподіл"/>
      <sheetName val="річний план"/>
      <sheetName val="Додаток 4"/>
      <sheetName val="Додаток 5"/>
      <sheetName val="втрати"/>
      <sheetName val="Заява"/>
      <sheetName val="додаток 14"/>
      <sheetName val="додаток 15"/>
      <sheetName val="додаток 2"/>
      <sheetName val="додаток 8"/>
      <sheetName val="додаток 9"/>
      <sheetName val="кальк вода"/>
      <sheetName val="кальк стоки"/>
      <sheetName val="бюджет"/>
      <sheetName val="інвес програма"/>
      <sheetName val="Калькуляція"/>
      <sheetName val="прямі матеріальні"/>
      <sheetName val="АДодаток 7"/>
      <sheetName val="Загальновироб"/>
      <sheetName val="аДодаток 8"/>
      <sheetName val="Адміністративн"/>
      <sheetName val="Збут"/>
      <sheetName val="план з праці"/>
      <sheetName val="електро 91 92"/>
      <sheetName val="електроенергія"/>
      <sheetName val="амортиз нова"/>
      <sheetName val="звед нова амортиз"/>
      <sheetName val="реєстр 23"/>
      <sheetName val="реєстр 91"/>
      <sheetName val="Лист4"/>
      <sheetName val="навчання"/>
      <sheetName val="Лист8"/>
      <sheetName val="сторонні"/>
      <sheetName val="договора матеріали"/>
      <sheetName val="ремонт"/>
      <sheetName val="реєстр 92"/>
      <sheetName val="догов адмін"/>
      <sheetName val="Лист7"/>
      <sheetName val="аДодаток 9"/>
      <sheetName val="реєстр 93"/>
      <sheetName val="догов збут"/>
      <sheetName val="хлор_сіль"/>
      <sheetName val="договір стахув"/>
      <sheetName val="Лист3"/>
      <sheetName val="Лист2"/>
      <sheetName val="Лист1"/>
      <sheetName val="страхування"/>
      <sheetName val="зв_язок"/>
      <sheetName val="мед огляд"/>
      <sheetName val="спецодяг"/>
      <sheetName val="молоко 2013"/>
      <sheetName val="Опалення"/>
      <sheetName val="комун послуги"/>
      <sheetName val="податки"/>
      <sheetName val="ПММ"/>
      <sheetName val="земельний"/>
      <sheetName val="проїздні"/>
      <sheetName val="відрядження"/>
      <sheetName val="ремонти"/>
      <sheetName val="підвищ кваліф"/>
      <sheetName val="матеріали 23 1"/>
      <sheetName val="матеріали 23 2"/>
      <sheetName val="МШП 91 1"/>
      <sheetName val="матеріали 91 1"/>
      <sheetName val="матеріали 91 2"/>
      <sheetName val="матеріали 92 1"/>
      <sheetName val="матеріали 92 2"/>
      <sheetName val="матеріали 93 1"/>
      <sheetName val="матеріали 93 2"/>
      <sheetName val="вивіз мулу"/>
      <sheetName val="охорона"/>
      <sheetName val="природ газ"/>
      <sheetName val="цукровий завод"/>
      <sheetName val="Лист5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P22">
            <v>0</v>
          </cell>
        </row>
        <row r="27">
          <cell r="P27">
            <v>0</v>
          </cell>
        </row>
        <row r="28">
          <cell r="P28">
            <v>0</v>
          </cell>
        </row>
        <row r="38">
          <cell r="P38">
            <v>11997.5</v>
          </cell>
        </row>
      </sheetData>
      <sheetData sheetId="13">
        <row r="15">
          <cell r="P15">
            <v>0</v>
          </cell>
        </row>
        <row r="22">
          <cell r="P22">
            <v>0</v>
          </cell>
        </row>
        <row r="38">
          <cell r="P38">
            <v>12000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72"/>
  <sheetViews>
    <sheetView tabSelected="1" topLeftCell="A34" workbookViewId="0">
      <selection activeCell="D6" sqref="D6"/>
    </sheetView>
  </sheetViews>
  <sheetFormatPr defaultRowHeight="15"/>
  <cols>
    <col min="1" max="1" width="9.140625" style="3"/>
    <col min="2" max="2" width="30" style="3" customWidth="1"/>
    <col min="3" max="3" width="12.140625" style="3" customWidth="1"/>
    <col min="4" max="4" width="16.140625" style="3" customWidth="1"/>
    <col min="5" max="5" width="14.140625" style="3" customWidth="1"/>
    <col min="6" max="6" width="15.5703125" style="3" customWidth="1"/>
    <col min="7" max="16384" width="9.140625" style="3"/>
  </cols>
  <sheetData>
    <row r="2" spans="1:6" ht="44.25" customHeight="1">
      <c r="A2" s="1" t="s">
        <v>0</v>
      </c>
      <c r="B2" s="2"/>
      <c r="C2" s="2"/>
      <c r="D2" s="2"/>
      <c r="E2" s="2"/>
      <c r="F2" s="2"/>
    </row>
    <row r="4" spans="1:6">
      <c r="A4" s="4" t="s">
        <v>1</v>
      </c>
      <c r="B4" s="4" t="s">
        <v>2</v>
      </c>
      <c r="C4" s="5" t="s">
        <v>3</v>
      </c>
      <c r="D4" s="6" t="s">
        <v>52</v>
      </c>
      <c r="E4" s="6" t="s">
        <v>4</v>
      </c>
      <c r="F4" s="6" t="s">
        <v>5</v>
      </c>
    </row>
    <row r="5" spans="1:6" ht="54.75" customHeight="1">
      <c r="A5" s="4"/>
      <c r="B5" s="4"/>
      <c r="C5" s="7"/>
      <c r="D5" s="8"/>
      <c r="E5" s="6"/>
      <c r="F5" s="6"/>
    </row>
    <row r="6" spans="1:6" ht="46.5" customHeight="1">
      <c r="A6" s="9">
        <v>1</v>
      </c>
      <c r="B6" s="10" t="s">
        <v>6</v>
      </c>
      <c r="C6" s="11" t="s">
        <v>7</v>
      </c>
      <c r="D6" s="12">
        <f>D7+D11+D12+D17</f>
        <v>41984.47</v>
      </c>
      <c r="E6" s="12">
        <f>E7+E11+E12+E17</f>
        <v>1466.04</v>
      </c>
      <c r="F6" s="12">
        <f>D6-E6</f>
        <v>40518.43</v>
      </c>
    </row>
    <row r="7" spans="1:6" ht="30" customHeight="1">
      <c r="A7" s="9" t="s">
        <v>8</v>
      </c>
      <c r="B7" s="10" t="s">
        <v>9</v>
      </c>
      <c r="C7" s="11" t="s">
        <v>7</v>
      </c>
      <c r="D7" s="12">
        <f>D9+D10</f>
        <v>16148.306999999999</v>
      </c>
      <c r="E7" s="12">
        <f>E8+E9+E10</f>
        <v>1375.04</v>
      </c>
      <c r="F7" s="12">
        <f t="shared" ref="F7:F22" si="0">D7-E7</f>
        <v>14773.267</v>
      </c>
    </row>
    <row r="8" spans="1:6" ht="15.75">
      <c r="A8" s="9" t="s">
        <v>10</v>
      </c>
      <c r="B8" s="13" t="s">
        <v>11</v>
      </c>
      <c r="C8" s="11" t="s">
        <v>7</v>
      </c>
      <c r="D8" s="12">
        <f>'[1]кальк вода'!P15</f>
        <v>0</v>
      </c>
      <c r="E8" s="12"/>
      <c r="F8" s="12">
        <f t="shared" si="0"/>
        <v>0</v>
      </c>
    </row>
    <row r="9" spans="1:6" ht="15.75">
      <c r="A9" s="9" t="s">
        <v>12</v>
      </c>
      <c r="B9" s="13" t="s">
        <v>13</v>
      </c>
      <c r="C9" s="11" t="s">
        <v>7</v>
      </c>
      <c r="D9" s="12">
        <v>15738.745999999999</v>
      </c>
      <c r="E9" s="12">
        <f>604.5+740.31+30.23</f>
        <v>1375.04</v>
      </c>
      <c r="F9" s="12">
        <f t="shared" si="0"/>
        <v>14363.705999999998</v>
      </c>
    </row>
    <row r="10" spans="1:6" ht="15.75">
      <c r="A10" s="9" t="s">
        <v>14</v>
      </c>
      <c r="B10" s="13" t="s">
        <v>15</v>
      </c>
      <c r="C10" s="11" t="s">
        <v>7</v>
      </c>
      <c r="D10" s="12">
        <f>177.261+232.3</f>
        <v>409.56100000000004</v>
      </c>
      <c r="E10" s="12">
        <v>0</v>
      </c>
      <c r="F10" s="12">
        <f t="shared" si="0"/>
        <v>409.56100000000004</v>
      </c>
    </row>
    <row r="11" spans="1:6" ht="15.75">
      <c r="A11" s="9" t="s">
        <v>16</v>
      </c>
      <c r="B11" s="13" t="s">
        <v>17</v>
      </c>
      <c r="C11" s="11" t="s">
        <v>7</v>
      </c>
      <c r="D11" s="12">
        <v>5099.2</v>
      </c>
      <c r="E11" s="12">
        <f>71.5+19.5</f>
        <v>91</v>
      </c>
      <c r="F11" s="12">
        <f t="shared" si="0"/>
        <v>5008.2</v>
      </c>
    </row>
    <row r="12" spans="1:6" ht="15.75">
      <c r="A12" s="9" t="s">
        <v>18</v>
      </c>
      <c r="B12" s="13" t="s">
        <v>19</v>
      </c>
      <c r="C12" s="11" t="s">
        <v>7</v>
      </c>
      <c r="D12" s="12">
        <f>D13+D14+D15+D16</f>
        <v>3553.067</v>
      </c>
      <c r="E12" s="12">
        <f>E13+E16</f>
        <v>0</v>
      </c>
      <c r="F12" s="12">
        <f t="shared" si="0"/>
        <v>3553.067</v>
      </c>
    </row>
    <row r="13" spans="1:6" ht="29.25" customHeight="1">
      <c r="A13" s="9" t="s">
        <v>20</v>
      </c>
      <c r="B13" s="10" t="s">
        <v>21</v>
      </c>
      <c r="C13" s="11" t="s">
        <v>7</v>
      </c>
      <c r="D13" s="12">
        <v>1931.067</v>
      </c>
      <c r="E13" s="12">
        <v>0</v>
      </c>
      <c r="F13" s="12">
        <f t="shared" si="0"/>
        <v>1931.067</v>
      </c>
    </row>
    <row r="14" spans="1:6" ht="29.25" customHeight="1">
      <c r="A14" s="9" t="s">
        <v>22</v>
      </c>
      <c r="B14" s="10" t="s">
        <v>23</v>
      </c>
      <c r="C14" s="11" t="s">
        <v>7</v>
      </c>
      <c r="D14" s="12">
        <v>1445.5</v>
      </c>
      <c r="E14" s="12"/>
      <c r="F14" s="12">
        <f t="shared" si="0"/>
        <v>1445.5</v>
      </c>
    </row>
    <row r="15" spans="1:6" ht="33.75" customHeight="1">
      <c r="A15" s="9" t="s">
        <v>24</v>
      </c>
      <c r="B15" s="10" t="s">
        <v>25</v>
      </c>
      <c r="C15" s="11" t="s">
        <v>7</v>
      </c>
      <c r="D15" s="12">
        <f>'[1]кальк вода'!P22</f>
        <v>0</v>
      </c>
      <c r="E15" s="12"/>
      <c r="F15" s="12">
        <f t="shared" si="0"/>
        <v>0</v>
      </c>
    </row>
    <row r="16" spans="1:6" ht="15.75">
      <c r="A16" s="9" t="s">
        <v>26</v>
      </c>
      <c r="B16" s="13" t="s">
        <v>27</v>
      </c>
      <c r="C16" s="11" t="s">
        <v>7</v>
      </c>
      <c r="D16" s="12">
        <v>176.5</v>
      </c>
      <c r="E16" s="12"/>
      <c r="F16" s="12">
        <f t="shared" si="0"/>
        <v>176.5</v>
      </c>
    </row>
    <row r="17" spans="1:6" ht="15.75">
      <c r="A17" s="9" t="s">
        <v>28</v>
      </c>
      <c r="B17" s="13" t="s">
        <v>29</v>
      </c>
      <c r="C17" s="11" t="s">
        <v>7</v>
      </c>
      <c r="D17" s="12">
        <v>17183.896000000001</v>
      </c>
      <c r="E17" s="14"/>
      <c r="F17" s="12">
        <f t="shared" si="0"/>
        <v>17183.896000000001</v>
      </c>
    </row>
    <row r="18" spans="1:6" ht="15.75">
      <c r="A18" s="9" t="s">
        <v>30</v>
      </c>
      <c r="B18" s="13" t="s">
        <v>31</v>
      </c>
      <c r="C18" s="11" t="s">
        <v>7</v>
      </c>
      <c r="D18" s="12">
        <v>2440.3310000000001</v>
      </c>
      <c r="E18" s="14"/>
      <c r="F18" s="12">
        <f t="shared" si="0"/>
        <v>2440.3310000000001</v>
      </c>
    </row>
    <row r="19" spans="1:6" ht="15.75">
      <c r="A19" s="9" t="s">
        <v>32</v>
      </c>
      <c r="B19" s="13" t="s">
        <v>33</v>
      </c>
      <c r="C19" s="11" t="s">
        <v>7</v>
      </c>
      <c r="D19" s="12">
        <v>1789.711</v>
      </c>
      <c r="E19" s="14"/>
      <c r="F19" s="12">
        <f t="shared" si="0"/>
        <v>1789.711</v>
      </c>
    </row>
    <row r="20" spans="1:6" ht="15.75">
      <c r="A20" s="9" t="s">
        <v>34</v>
      </c>
      <c r="B20" s="13" t="s">
        <v>35</v>
      </c>
      <c r="C20" s="11" t="s">
        <v>7</v>
      </c>
      <c r="D20" s="12">
        <f>'[1]кальк вода'!P27</f>
        <v>0</v>
      </c>
      <c r="E20" s="14"/>
      <c r="F20" s="12">
        <f t="shared" si="0"/>
        <v>0</v>
      </c>
    </row>
    <row r="21" spans="1:6" ht="15.75">
      <c r="A21" s="9" t="s">
        <v>36</v>
      </c>
      <c r="B21" s="13" t="s">
        <v>37</v>
      </c>
      <c r="C21" s="11" t="s">
        <v>7</v>
      </c>
      <c r="D21" s="12">
        <f>'[1]кальк вода'!P28</f>
        <v>0</v>
      </c>
      <c r="E21" s="14"/>
      <c r="F21" s="12">
        <f t="shared" si="0"/>
        <v>0</v>
      </c>
    </row>
    <row r="22" spans="1:6" ht="15.75">
      <c r="A22" s="9" t="s">
        <v>38</v>
      </c>
      <c r="B22" s="13" t="s">
        <v>39</v>
      </c>
      <c r="C22" s="11" t="s">
        <v>7</v>
      </c>
      <c r="D22" s="12">
        <f>D6+D18+D19</f>
        <v>46214.512000000002</v>
      </c>
      <c r="E22" s="12">
        <f>E6</f>
        <v>1466.04</v>
      </c>
      <c r="F22" s="12">
        <f t="shared" si="0"/>
        <v>44748.472000000002</v>
      </c>
    </row>
    <row r="23" spans="1:6" ht="32.25" customHeight="1">
      <c r="A23" s="9" t="s">
        <v>40</v>
      </c>
      <c r="B23" s="10" t="s">
        <v>41</v>
      </c>
      <c r="C23" s="11" t="s">
        <v>42</v>
      </c>
      <c r="D23" s="14">
        <f>'[1]кальк вода'!P38</f>
        <v>11997.5</v>
      </c>
      <c r="E23" s="14">
        <f>D23</f>
        <v>11997.5</v>
      </c>
      <c r="F23" s="14">
        <f>E23</f>
        <v>11997.5</v>
      </c>
    </row>
    <row r="24" spans="1:6" ht="15.75">
      <c r="A24" s="9" t="s">
        <v>43</v>
      </c>
      <c r="B24" s="13" t="s">
        <v>44</v>
      </c>
      <c r="C24" s="11" t="s">
        <v>45</v>
      </c>
      <c r="D24" s="17">
        <f>D22/D23</f>
        <v>3.8520118357991251</v>
      </c>
      <c r="E24" s="15">
        <f>E22/E23</f>
        <v>0.12219545738695561</v>
      </c>
      <c r="F24" s="15">
        <f>F22/F23</f>
        <v>3.7298163784121692</v>
      </c>
    </row>
    <row r="27" spans="1:6" s="16" customFormat="1" ht="18.75">
      <c r="B27" s="16" t="s">
        <v>46</v>
      </c>
      <c r="D27" s="16" t="s">
        <v>47</v>
      </c>
    </row>
    <row r="29" spans="1:6" ht="18.75">
      <c r="B29" s="16" t="s">
        <v>48</v>
      </c>
      <c r="C29" s="16"/>
      <c r="D29" s="16" t="s">
        <v>49</v>
      </c>
    </row>
    <row r="45" spans="1:6" ht="51" customHeight="1">
      <c r="A45" s="1" t="s">
        <v>50</v>
      </c>
      <c r="B45" s="2"/>
      <c r="C45" s="2"/>
      <c r="D45" s="2"/>
      <c r="E45" s="2"/>
      <c r="F45" s="2"/>
    </row>
    <row r="47" spans="1:6">
      <c r="A47" s="4" t="s">
        <v>1</v>
      </c>
      <c r="B47" s="4" t="s">
        <v>2</v>
      </c>
      <c r="C47" s="5" t="s">
        <v>3</v>
      </c>
      <c r="D47" s="6" t="s">
        <v>51</v>
      </c>
      <c r="E47" s="6" t="s">
        <v>4</v>
      </c>
      <c r="F47" s="6" t="s">
        <v>5</v>
      </c>
    </row>
    <row r="48" spans="1:6" ht="36.75" customHeight="1">
      <c r="A48" s="4"/>
      <c r="B48" s="4"/>
      <c r="C48" s="7"/>
      <c r="D48" s="8"/>
      <c r="E48" s="6"/>
      <c r="F48" s="6"/>
    </row>
    <row r="49" spans="1:6" ht="35.25" customHeight="1">
      <c r="A49" s="9">
        <v>1</v>
      </c>
      <c r="B49" s="10" t="s">
        <v>6</v>
      </c>
      <c r="C49" s="11" t="s">
        <v>7</v>
      </c>
      <c r="D49" s="12">
        <f>D50+D54+D55+D60</f>
        <v>42589.796000000002</v>
      </c>
      <c r="E49" s="12">
        <f>E50+E54+E55+E60</f>
        <v>1599.68</v>
      </c>
      <c r="F49" s="12">
        <f>D49-E49</f>
        <v>40990.116000000002</v>
      </c>
    </row>
    <row r="50" spans="1:6" ht="30.75" customHeight="1">
      <c r="A50" s="9" t="s">
        <v>8</v>
      </c>
      <c r="B50" s="10" t="s">
        <v>9</v>
      </c>
      <c r="C50" s="11" t="s">
        <v>7</v>
      </c>
      <c r="D50" s="12">
        <f>D51+D52+D53</f>
        <v>16907.923000000003</v>
      </c>
      <c r="E50" s="12">
        <f>E51+E52+E53</f>
        <v>1599.68</v>
      </c>
      <c r="F50" s="12">
        <f t="shared" ref="F50:F65" si="1">D50-E50</f>
        <v>15308.243000000002</v>
      </c>
    </row>
    <row r="51" spans="1:6" ht="15.75">
      <c r="A51" s="9" t="s">
        <v>10</v>
      </c>
      <c r="B51" s="13" t="s">
        <v>11</v>
      </c>
      <c r="C51" s="11" t="s">
        <v>7</v>
      </c>
      <c r="D51" s="12">
        <f>'[1]кальк стоки'!P15</f>
        <v>0</v>
      </c>
      <c r="E51" s="12"/>
      <c r="F51" s="12">
        <f t="shared" si="1"/>
        <v>0</v>
      </c>
    </row>
    <row r="52" spans="1:6" ht="15.75">
      <c r="A52" s="9" t="s">
        <v>12</v>
      </c>
      <c r="B52" s="13" t="s">
        <v>13</v>
      </c>
      <c r="C52" s="11" t="s">
        <v>7</v>
      </c>
      <c r="D52" s="12">
        <v>16720.023000000001</v>
      </c>
      <c r="E52" s="12">
        <v>1599.68</v>
      </c>
      <c r="F52" s="12">
        <f t="shared" si="1"/>
        <v>15120.343000000001</v>
      </c>
    </row>
    <row r="53" spans="1:6" ht="15.75">
      <c r="A53" s="9" t="s">
        <v>14</v>
      </c>
      <c r="B53" s="13" t="s">
        <v>15</v>
      </c>
      <c r="C53" s="11" t="s">
        <v>7</v>
      </c>
      <c r="D53" s="12">
        <v>187.9</v>
      </c>
      <c r="E53" s="12"/>
      <c r="F53" s="12">
        <f t="shared" si="1"/>
        <v>187.9</v>
      </c>
    </row>
    <row r="54" spans="1:6" ht="15.75">
      <c r="A54" s="9" t="s">
        <v>16</v>
      </c>
      <c r="B54" s="13" t="s">
        <v>17</v>
      </c>
      <c r="C54" s="11" t="s">
        <v>7</v>
      </c>
      <c r="D54" s="12">
        <v>7665.2</v>
      </c>
      <c r="E54" s="12">
        <v>0</v>
      </c>
      <c r="F54" s="12">
        <f t="shared" si="1"/>
        <v>7665.2</v>
      </c>
    </row>
    <row r="55" spans="1:6" ht="15.75">
      <c r="A55" s="9" t="s">
        <v>18</v>
      </c>
      <c r="B55" s="13" t="s">
        <v>19</v>
      </c>
      <c r="C55" s="11" t="s">
        <v>7</v>
      </c>
      <c r="D55" s="12">
        <f>D56+D57+D58+D59</f>
        <v>3592.634</v>
      </c>
      <c r="E55" s="12">
        <f>E56</f>
        <v>0</v>
      </c>
      <c r="F55" s="12">
        <f t="shared" si="1"/>
        <v>3592.634</v>
      </c>
    </row>
    <row r="56" spans="1:6" ht="15.75">
      <c r="A56" s="9" t="s">
        <v>20</v>
      </c>
      <c r="B56" s="13" t="s">
        <v>21</v>
      </c>
      <c r="C56" s="11" t="s">
        <v>7</v>
      </c>
      <c r="D56" s="12">
        <v>2902.8339999999998</v>
      </c>
      <c r="E56" s="12">
        <f>E54*0.3787</f>
        <v>0</v>
      </c>
      <c r="F56" s="12">
        <f t="shared" si="1"/>
        <v>2902.8339999999998</v>
      </c>
    </row>
    <row r="57" spans="1:6" ht="34.5" customHeight="1">
      <c r="A57" s="9" t="s">
        <v>22</v>
      </c>
      <c r="B57" s="10" t="s">
        <v>23</v>
      </c>
      <c r="C57" s="11" t="s">
        <v>7</v>
      </c>
      <c r="D57" s="12">
        <v>515.79999999999995</v>
      </c>
      <c r="E57" s="12"/>
      <c r="F57" s="12">
        <f t="shared" si="1"/>
        <v>515.79999999999995</v>
      </c>
    </row>
    <row r="58" spans="1:6" ht="33" customHeight="1">
      <c r="A58" s="9" t="s">
        <v>24</v>
      </c>
      <c r="B58" s="10" t="s">
        <v>25</v>
      </c>
      <c r="C58" s="11" t="s">
        <v>7</v>
      </c>
      <c r="D58" s="12">
        <f>'[1]кальк стоки'!P22</f>
        <v>0</v>
      </c>
      <c r="E58" s="12"/>
      <c r="F58" s="12">
        <f t="shared" si="1"/>
        <v>0</v>
      </c>
    </row>
    <row r="59" spans="1:6" ht="15.75">
      <c r="A59" s="9" t="s">
        <v>26</v>
      </c>
      <c r="B59" s="13" t="s">
        <v>27</v>
      </c>
      <c r="C59" s="11" t="s">
        <v>7</v>
      </c>
      <c r="D59" s="12">
        <v>174</v>
      </c>
      <c r="E59" s="12"/>
      <c r="F59" s="12">
        <f t="shared" si="1"/>
        <v>174</v>
      </c>
    </row>
    <row r="60" spans="1:6" ht="15.75">
      <c r="A60" s="9" t="s">
        <v>28</v>
      </c>
      <c r="B60" s="13" t="s">
        <v>29</v>
      </c>
      <c r="C60" s="11" t="s">
        <v>7</v>
      </c>
      <c r="D60" s="12">
        <v>14424.039000000001</v>
      </c>
      <c r="E60" s="14"/>
      <c r="F60" s="12">
        <f t="shared" si="1"/>
        <v>14424.039000000001</v>
      </c>
    </row>
    <row r="61" spans="1:6" ht="15.75">
      <c r="A61" s="9" t="s">
        <v>30</v>
      </c>
      <c r="B61" s="13" t="s">
        <v>31</v>
      </c>
      <c r="C61" s="11" t="s">
        <v>7</v>
      </c>
      <c r="D61" s="12">
        <v>2457.2710000000002</v>
      </c>
      <c r="E61" s="14"/>
      <c r="F61" s="12">
        <f t="shared" si="1"/>
        <v>2457.2710000000002</v>
      </c>
    </row>
    <row r="62" spans="1:6" ht="15.75">
      <c r="A62" s="9" t="s">
        <v>32</v>
      </c>
      <c r="B62" s="13" t="s">
        <v>33</v>
      </c>
      <c r="C62" s="11" t="s">
        <v>7</v>
      </c>
      <c r="D62" s="12">
        <v>1805.643</v>
      </c>
      <c r="E62" s="14"/>
      <c r="F62" s="12">
        <f t="shared" si="1"/>
        <v>1805.643</v>
      </c>
    </row>
    <row r="63" spans="1:6" ht="15.75">
      <c r="A63" s="9" t="s">
        <v>34</v>
      </c>
      <c r="B63" s="13" t="s">
        <v>35</v>
      </c>
      <c r="C63" s="11" t="s">
        <v>7</v>
      </c>
      <c r="D63" s="12">
        <f>'[1]кальк стоки'!P27</f>
        <v>0</v>
      </c>
      <c r="E63" s="14"/>
      <c r="F63" s="12">
        <f t="shared" si="1"/>
        <v>0</v>
      </c>
    </row>
    <row r="64" spans="1:6" ht="15.75">
      <c r="A64" s="9" t="s">
        <v>36</v>
      </c>
      <c r="B64" s="13" t="s">
        <v>37</v>
      </c>
      <c r="C64" s="11" t="s">
        <v>7</v>
      </c>
      <c r="D64" s="12">
        <f>'[1]кальк стоки'!P28</f>
        <v>0</v>
      </c>
      <c r="E64" s="14"/>
      <c r="F64" s="12">
        <f t="shared" si="1"/>
        <v>0</v>
      </c>
    </row>
    <row r="65" spans="1:6" ht="15.75">
      <c r="A65" s="9" t="s">
        <v>38</v>
      </c>
      <c r="B65" s="13" t="s">
        <v>39</v>
      </c>
      <c r="C65" s="11" t="s">
        <v>7</v>
      </c>
      <c r="D65" s="12">
        <f>D49+D61+D62</f>
        <v>46852.710000000006</v>
      </c>
      <c r="E65" s="12">
        <f>E49</f>
        <v>1599.68</v>
      </c>
      <c r="F65" s="12">
        <f t="shared" si="1"/>
        <v>45253.030000000006</v>
      </c>
    </row>
    <row r="66" spans="1:6" ht="34.5" customHeight="1">
      <c r="A66" s="9" t="s">
        <v>40</v>
      </c>
      <c r="B66" s="10" t="s">
        <v>41</v>
      </c>
      <c r="C66" s="11" t="s">
        <v>42</v>
      </c>
      <c r="D66" s="14">
        <f>'[1]кальк стоки'!P38</f>
        <v>12000</v>
      </c>
      <c r="E66" s="14">
        <v>12000</v>
      </c>
      <c r="F66" s="14">
        <f>E66</f>
        <v>12000</v>
      </c>
    </row>
    <row r="67" spans="1:6" ht="15.75">
      <c r="A67" s="9" t="s">
        <v>43</v>
      </c>
      <c r="B67" s="13" t="s">
        <v>44</v>
      </c>
      <c r="C67" s="11" t="s">
        <v>45</v>
      </c>
      <c r="D67" s="17">
        <f>D65/D66</f>
        <v>3.9043925000000006</v>
      </c>
      <c r="E67" s="15">
        <f>E65/E66</f>
        <v>0.13330666666666668</v>
      </c>
      <c r="F67" s="15">
        <f>F65/F66</f>
        <v>3.7710858333333337</v>
      </c>
    </row>
    <row r="70" spans="1:6" s="16" customFormat="1" ht="18.75">
      <c r="B70" s="16" t="s">
        <v>46</v>
      </c>
      <c r="D70" s="16" t="s">
        <v>47</v>
      </c>
    </row>
    <row r="72" spans="1:6" ht="18.75">
      <c r="B72" s="16" t="s">
        <v>48</v>
      </c>
      <c r="C72" s="16"/>
      <c r="D72" s="16" t="s">
        <v>49</v>
      </c>
    </row>
  </sheetData>
  <mergeCells count="14">
    <mergeCell ref="A45:F45"/>
    <mergeCell ref="A47:A48"/>
    <mergeCell ref="B47:B48"/>
    <mergeCell ref="C47:C48"/>
    <mergeCell ref="D47:D48"/>
    <mergeCell ref="E47:E48"/>
    <mergeCell ref="F47:F48"/>
    <mergeCell ref="A2:F2"/>
    <mergeCell ref="A4:A5"/>
    <mergeCell ref="B4:B5"/>
    <mergeCell ref="C4:C5"/>
    <mergeCell ref="D4:D5"/>
    <mergeCell ref="E4:E5"/>
    <mergeCell ref="F4:F5"/>
  </mergeCells>
  <pageMargins left="0.11811023622047245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2016-01-11T07:43:01Z</dcterms:modified>
</cp:coreProperties>
</file>