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Лист1" sheetId="1" r:id="rId1"/>
    <sheet name="Лист2" sheetId="2" r:id="rId2"/>
    <sheet name="Лист3" sheetId="3" r:id="rId3"/>
    <sheet name="Лист4" sheetId="4" r:id="rId4"/>
  </sheets>
  <calcPr calcId="114210"/>
</workbook>
</file>

<file path=xl/calcChain.xml><?xml version="1.0" encoding="utf-8"?>
<calcChain xmlns="http://schemas.openxmlformats.org/spreadsheetml/2006/main">
  <c r="E5" i="4"/>
  <c r="H9"/>
  <c r="E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B6" i="2"/>
  <c r="B4"/>
  <c r="B3"/>
  <c r="L7" i="4"/>
  <c r="L6"/>
  <c r="F6"/>
  <c r="F7"/>
  <c r="E7"/>
  <c r="D6"/>
  <c r="D5"/>
  <c r="E5" i="3"/>
  <c r="B28" i="4"/>
  <c r="D25"/>
  <c r="F25"/>
  <c r="D24"/>
  <c r="F24"/>
  <c r="D23"/>
  <c r="F23"/>
  <c r="D22"/>
  <c r="F22"/>
  <c r="D21"/>
  <c r="F21"/>
  <c r="D20"/>
  <c r="F20"/>
  <c r="D19"/>
  <c r="F19"/>
  <c r="D18"/>
  <c r="F18"/>
  <c r="D17"/>
  <c r="F17"/>
  <c r="D16"/>
  <c r="F16"/>
  <c r="D15"/>
  <c r="F15"/>
  <c r="D14"/>
  <c r="F14"/>
  <c r="D13"/>
  <c r="F13"/>
  <c r="D12"/>
  <c r="F12"/>
  <c r="D11"/>
  <c r="F11"/>
  <c r="D10"/>
  <c r="F10"/>
  <c r="D9"/>
  <c r="F9"/>
  <c r="D8"/>
  <c r="F8"/>
  <c r="D7"/>
  <c r="K6"/>
  <c r="H10" i="3"/>
  <c r="B28"/>
  <c r="D25"/>
  <c r="F25"/>
  <c r="D24"/>
  <c r="F24"/>
  <c r="D23"/>
  <c r="F23"/>
  <c r="D22"/>
  <c r="F22"/>
  <c r="D21"/>
  <c r="F21"/>
  <c r="D20"/>
  <c r="F20"/>
  <c r="D19"/>
  <c r="F19"/>
  <c r="D18"/>
  <c r="F18"/>
  <c r="D17"/>
  <c r="F17"/>
  <c r="D16"/>
  <c r="F16"/>
  <c r="D15"/>
  <c r="F15"/>
  <c r="D14"/>
  <c r="F14"/>
  <c r="D13"/>
  <c r="F13"/>
  <c r="D12"/>
  <c r="F12"/>
  <c r="D11"/>
  <c r="F11"/>
  <c r="D10"/>
  <c r="F10"/>
  <c r="D9"/>
  <c r="F9"/>
  <c r="D8"/>
  <c r="F8"/>
  <c r="D7"/>
  <c r="F7"/>
  <c r="D6"/>
  <c r="F6"/>
  <c r="D5"/>
  <c r="K6"/>
  <c r="E11" i="1"/>
  <c r="B22" i="2"/>
  <c r="B21"/>
  <c r="B20"/>
  <c r="B19"/>
  <c r="B18"/>
  <c r="B17"/>
  <c r="B16"/>
  <c r="B15"/>
  <c r="B14"/>
  <c r="B13"/>
  <c r="B12"/>
  <c r="B11"/>
  <c r="B10"/>
  <c r="B9"/>
  <c r="B8"/>
  <c r="B7"/>
  <c r="B5"/>
  <c r="E24" i="1"/>
  <c r="G24"/>
  <c r="E6"/>
  <c r="G6"/>
  <c r="E5"/>
  <c r="G5"/>
  <c r="E4"/>
  <c r="F4"/>
  <c r="L5"/>
  <c r="G11"/>
  <c r="C27"/>
  <c r="E9"/>
  <c r="G9"/>
  <c r="E10"/>
  <c r="G10"/>
  <c r="E12"/>
  <c r="G12"/>
  <c r="E13"/>
  <c r="G13"/>
  <c r="E14"/>
  <c r="G14"/>
  <c r="E15"/>
  <c r="G15"/>
  <c r="E16"/>
  <c r="G16"/>
  <c r="E17"/>
  <c r="G17"/>
  <c r="E18"/>
  <c r="G18"/>
  <c r="E19"/>
  <c r="G19"/>
  <c r="E20"/>
  <c r="G20"/>
  <c r="E21"/>
  <c r="G21"/>
  <c r="E22"/>
  <c r="G22"/>
  <c r="E23"/>
  <c r="G23"/>
  <c r="E7"/>
  <c r="G7"/>
  <c r="E8"/>
  <c r="G8"/>
  <c r="G7" i="4"/>
  <c r="E8"/>
  <c r="E9"/>
  <c r="E10"/>
  <c r="G7" i="3"/>
  <c r="E6"/>
  <c r="E7"/>
  <c r="H6" i="1"/>
  <c r="H7"/>
  <c r="F5"/>
  <c r="F6"/>
  <c r="L6"/>
  <c r="E11" i="4"/>
  <c r="E12"/>
  <c r="E13"/>
  <c r="E14"/>
  <c r="E15"/>
  <c r="E16"/>
  <c r="E17"/>
  <c r="E18"/>
  <c r="E19"/>
  <c r="E20"/>
  <c r="E21"/>
  <c r="E22"/>
  <c r="E23"/>
  <c r="E24"/>
  <c r="E25"/>
  <c r="G8"/>
  <c r="K7"/>
  <c r="E8" i="3"/>
  <c r="E9"/>
  <c r="E10"/>
  <c r="E11"/>
  <c r="E12"/>
  <c r="E13"/>
  <c r="E14"/>
  <c r="E15"/>
  <c r="E16"/>
  <c r="E17"/>
  <c r="E18"/>
  <c r="E19"/>
  <c r="E20"/>
  <c r="E21"/>
  <c r="E22"/>
  <c r="E23"/>
  <c r="E24"/>
  <c r="E25"/>
  <c r="G8"/>
  <c r="K7"/>
  <c r="H8" i="1"/>
  <c r="L7"/>
  <c r="F7"/>
  <c r="I6"/>
  <c r="F8"/>
  <c r="F9"/>
  <c r="F10"/>
  <c r="F11"/>
  <c r="F12"/>
  <c r="F13"/>
  <c r="G9" i="4"/>
  <c r="K8"/>
  <c r="G9" i="3"/>
  <c r="K8"/>
  <c r="H9" i="1"/>
  <c r="L8"/>
  <c r="F14"/>
  <c r="F15"/>
  <c r="F16"/>
  <c r="F17"/>
  <c r="F18"/>
  <c r="F19"/>
  <c r="F20"/>
  <c r="F21"/>
  <c r="F22"/>
  <c r="F23"/>
  <c r="F24"/>
  <c r="G10" i="4"/>
  <c r="K9"/>
  <c r="G10" i="3"/>
  <c r="K9"/>
  <c r="H10" i="1"/>
  <c r="L9"/>
  <c r="G11" i="4"/>
  <c r="K10"/>
  <c r="G11" i="3"/>
  <c r="K10"/>
  <c r="H11" i="1"/>
  <c r="L10"/>
  <c r="G12" i="4"/>
  <c r="K11"/>
  <c r="G12" i="3"/>
  <c r="K11"/>
  <c r="H12" i="1"/>
  <c r="L11"/>
  <c r="G13" i="4"/>
  <c r="K12"/>
  <c r="G13" i="3"/>
  <c r="K12"/>
  <c r="H13" i="1"/>
  <c r="L12"/>
  <c r="G14" i="4"/>
  <c r="K13"/>
  <c r="G14" i="3"/>
  <c r="K13"/>
  <c r="H14" i="1"/>
  <c r="L13"/>
  <c r="G15" i="4"/>
  <c r="K14"/>
  <c r="G15" i="3"/>
  <c r="K14"/>
  <c r="H15" i="1"/>
  <c r="L14"/>
  <c r="G16" i="4"/>
  <c r="K15"/>
  <c r="G16" i="3"/>
  <c r="K15"/>
  <c r="H16" i="1"/>
  <c r="L15"/>
  <c r="G17" i="4"/>
  <c r="K16"/>
  <c r="G17" i="3"/>
  <c r="K16"/>
  <c r="H17" i="1"/>
  <c r="L16"/>
  <c r="G18" i="4"/>
  <c r="K17"/>
  <c r="G18" i="3"/>
  <c r="K17"/>
  <c r="H18" i="1"/>
  <c r="L17"/>
  <c r="G19" i="4"/>
  <c r="K18"/>
  <c r="G19" i="3"/>
  <c r="K18"/>
  <c r="H19" i="1"/>
  <c r="L18"/>
  <c r="G20" i="4"/>
  <c r="K19"/>
  <c r="G20" i="3"/>
  <c r="K19"/>
  <c r="H20" i="1"/>
  <c r="L19"/>
  <c r="G21" i="4"/>
  <c r="K20"/>
  <c r="G21" i="3"/>
  <c r="K20"/>
  <c r="H21" i="1"/>
  <c r="L20"/>
  <c r="G22" i="4"/>
  <c r="K21"/>
  <c r="G22" i="3"/>
  <c r="K21"/>
  <c r="H22" i="1"/>
  <c r="L21"/>
  <c r="G23" i="4"/>
  <c r="K22"/>
  <c r="G23" i="3"/>
  <c r="K22"/>
  <c r="H23" i="1"/>
  <c r="L22"/>
  <c r="G24" i="4"/>
  <c r="K23"/>
  <c r="G24" i="3"/>
  <c r="K23"/>
  <c r="H24" i="1"/>
  <c r="L24"/>
  <c r="L23"/>
  <c r="G25" i="4"/>
  <c r="K25"/>
  <c r="K24"/>
  <c r="G25" i="3"/>
  <c r="K25"/>
  <c r="K24"/>
</calcChain>
</file>

<file path=xl/sharedStrings.xml><?xml version="1.0" encoding="utf-8"?>
<sst xmlns="http://schemas.openxmlformats.org/spreadsheetml/2006/main" count="44" uniqueCount="19">
  <si>
    <t xml:space="preserve">Роки </t>
  </si>
  <si>
    <t>Інвестиційні витрати I</t>
  </si>
  <si>
    <t>Річний EE CF</t>
  </si>
  <si>
    <t>Ставка дисконтування</t>
  </si>
  <si>
    <t>Чиста приведена вартість NPV</t>
  </si>
  <si>
    <t>Дисконт річний EE</t>
  </si>
  <si>
    <t>Сумарний  дисконт річний EE</t>
  </si>
  <si>
    <t>Дисконт. Період окупності DPP</t>
  </si>
  <si>
    <t xml:space="preserve">Внутрішня норма доходності IRR  </t>
  </si>
  <si>
    <t xml:space="preserve">Індекс прибутковості PI </t>
  </si>
  <si>
    <t>рік</t>
  </si>
  <si>
    <t>Оцінка економічної ефективності інвестиційної програми</t>
  </si>
  <si>
    <t>Директор</t>
  </si>
  <si>
    <t>І.М.Корчук</t>
  </si>
  <si>
    <t>Головний економіст</t>
  </si>
  <si>
    <t>О.О.Шевчук</t>
  </si>
  <si>
    <t>Начальник відділу ВТВ</t>
  </si>
  <si>
    <t>В.М.Цвяк</t>
  </si>
  <si>
    <t xml:space="preserve">Інвестиційні витрати 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</si>
</sst>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00"/>
    <numFmt numFmtId="166" formatCode="#,##0.0000"/>
  </numFmts>
  <fonts count="5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/>
    <xf numFmtId="9" fontId="0" fillId="0" borderId="0" xfId="0" applyNumberFormat="1"/>
    <xf numFmtId="9" fontId="0" fillId="0" borderId="1" xfId="0" applyNumberFormat="1" applyBorder="1"/>
    <xf numFmtId="9" fontId="0" fillId="0" borderId="1" xfId="0" applyNumberFormat="1" applyFill="1" applyBorder="1"/>
    <xf numFmtId="9" fontId="0" fillId="2" borderId="1" xfId="0" applyNumberFormat="1" applyFont="1" applyFill="1" applyBorder="1"/>
    <xf numFmtId="164" fontId="0" fillId="0" borderId="1" xfId="0" applyNumberFormat="1" applyBorder="1"/>
    <xf numFmtId="164" fontId="0" fillId="2" borderId="1" xfId="0" applyNumberFormat="1" applyFill="1" applyBorder="1"/>
    <xf numFmtId="165" fontId="0" fillId="0" borderId="1" xfId="0" applyNumberFormat="1" applyBorder="1"/>
    <xf numFmtId="2" fontId="0" fillId="2" borderId="1" xfId="0" applyNumberFormat="1" applyFill="1" applyBorder="1"/>
    <xf numFmtId="0" fontId="0" fillId="0" borderId="1" xfId="0" applyFill="1" applyBorder="1"/>
    <xf numFmtId="164" fontId="0" fillId="0" borderId="1" xfId="0" applyNumberFormat="1" applyFill="1" applyBorder="1"/>
    <xf numFmtId="2" fontId="0" fillId="0" borderId="1" xfId="0" applyNumberFormat="1" applyFill="1" applyBorder="1"/>
    <xf numFmtId="165" fontId="0" fillId="0" borderId="1" xfId="0" applyNumberFormat="1" applyFill="1" applyBorder="1"/>
    <xf numFmtId="9" fontId="0" fillId="0" borderId="1" xfId="0" applyNumberFormat="1" applyFont="1" applyFill="1" applyBorder="1"/>
    <xf numFmtId="165" fontId="0" fillId="2" borderId="1" xfId="0" applyNumberFormat="1" applyFill="1" applyBorder="1"/>
    <xf numFmtId="0" fontId="0" fillId="3" borderId="1" xfId="0" applyFill="1" applyBorder="1"/>
    <xf numFmtId="164" fontId="0" fillId="3" borderId="1" xfId="0" applyNumberFormat="1" applyFill="1" applyBorder="1"/>
    <xf numFmtId="2" fontId="0" fillId="3" borderId="1" xfId="0" applyNumberFormat="1" applyFill="1" applyBorder="1"/>
    <xf numFmtId="9" fontId="0" fillId="3" borderId="1" xfId="0" applyNumberFormat="1" applyFont="1" applyFill="1" applyBorder="1"/>
    <xf numFmtId="165" fontId="0" fillId="3" borderId="1" xfId="0" applyNumberFormat="1" applyFill="1" applyBorder="1"/>
    <xf numFmtId="9" fontId="0" fillId="2" borderId="1" xfId="0" applyNumberFormat="1" applyFill="1" applyBorder="1"/>
    <xf numFmtId="0" fontId="0" fillId="0" borderId="0" xfId="0" applyFill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/>
    <xf numFmtId="4" fontId="1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/>
    <xf numFmtId="9" fontId="1" fillId="0" borderId="1" xfId="0" applyNumberFormat="1" applyFont="1" applyFill="1" applyBorder="1"/>
    <xf numFmtId="2" fontId="1" fillId="0" borderId="1" xfId="0" applyNumberFormat="1" applyFont="1" applyFill="1" applyBorder="1"/>
    <xf numFmtId="165" fontId="1" fillId="0" borderId="1" xfId="0" applyNumberFormat="1" applyFont="1" applyFill="1" applyBorder="1"/>
    <xf numFmtId="9" fontId="1" fillId="0" borderId="0" xfId="0" applyNumberFormat="1" applyFont="1"/>
    <xf numFmtId="2" fontId="1" fillId="0" borderId="1" xfId="0" applyNumberFormat="1" applyFont="1" applyFill="1" applyBorder="1" applyAlignment="1">
      <alignment horizontal="center"/>
    </xf>
    <xf numFmtId="9" fontId="1" fillId="0" borderId="0" xfId="0" applyNumberFormat="1" applyFont="1" applyFill="1"/>
    <xf numFmtId="0" fontId="1" fillId="0" borderId="0" xfId="0" applyFont="1" applyFill="1"/>
    <xf numFmtId="2" fontId="1" fillId="3" borderId="1" xfId="0" applyNumberFormat="1" applyFont="1" applyFill="1" applyBorder="1"/>
    <xf numFmtId="0" fontId="1" fillId="0" borderId="1" xfId="0" applyFont="1" applyBorder="1"/>
    <xf numFmtId="166" fontId="1" fillId="0" borderId="1" xfId="0" applyNumberFormat="1" applyFont="1" applyBorder="1"/>
    <xf numFmtId="9" fontId="1" fillId="0" borderId="1" xfId="0" applyNumberFormat="1" applyFont="1" applyBorder="1"/>
    <xf numFmtId="165" fontId="1" fillId="0" borderId="1" xfId="0" applyNumberFormat="1" applyFont="1" applyBorder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/>
    <xf numFmtId="166" fontId="3" fillId="4" borderId="1" xfId="0" applyNumberFormat="1" applyFont="1" applyFill="1" applyBorder="1"/>
    <xf numFmtId="2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9" fontId="3" fillId="4" borderId="1" xfId="0" applyNumberFormat="1" applyFont="1" applyFill="1" applyBorder="1"/>
    <xf numFmtId="165" fontId="3" fillId="4" borderId="1" xfId="0" applyNumberFormat="1" applyFont="1" applyFill="1" applyBorder="1"/>
    <xf numFmtId="9" fontId="2" fillId="0" borderId="0" xfId="0" applyNumberFormat="1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29"/>
  <sheetViews>
    <sheetView workbookViewId="0">
      <selection activeCell="K6" sqref="K6"/>
    </sheetView>
  </sheetViews>
  <sheetFormatPr defaultRowHeight="15"/>
  <cols>
    <col min="3" max="3" width="17.28515625" customWidth="1"/>
    <col min="4" max="4" width="12.140625" bestFit="1" customWidth="1"/>
    <col min="5" max="5" width="14.85546875" customWidth="1"/>
    <col min="6" max="6" width="20.7109375" customWidth="1"/>
    <col min="7" max="7" width="12.140625" customWidth="1"/>
    <col min="8" max="8" width="18.85546875" customWidth="1"/>
    <col min="9" max="9" width="16.85546875" customWidth="1"/>
    <col min="11" max="11" width="12.85546875" customWidth="1"/>
    <col min="12" max="12" width="14.140625" bestFit="1" customWidth="1"/>
  </cols>
  <sheetData>
    <row r="1" spans="2:12">
      <c r="B1" s="56" t="s">
        <v>11</v>
      </c>
      <c r="C1" s="56"/>
      <c r="D1" s="56"/>
      <c r="E1" s="56"/>
      <c r="F1" s="56"/>
      <c r="G1" s="56"/>
      <c r="H1" s="56"/>
      <c r="I1" s="56"/>
      <c r="J1" s="56"/>
      <c r="K1" s="56"/>
      <c r="L1" s="56"/>
    </row>
    <row r="3" spans="2:12" s="1" customFormat="1" ht="60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/>
      <c r="K3" s="2" t="s">
        <v>8</v>
      </c>
      <c r="L3" s="2" t="s">
        <v>9</v>
      </c>
    </row>
    <row r="4" spans="2:12">
      <c r="B4" s="13">
        <v>0</v>
      </c>
      <c r="C4" s="13">
        <v>2527.1</v>
      </c>
      <c r="D4" s="13">
        <v>1719.61</v>
      </c>
      <c r="E4" s="14">
        <f>(1/((1+0.065)))</f>
        <v>0.93896713615023475</v>
      </c>
      <c r="F4" s="14">
        <f>$C$4*E4</f>
        <v>2372.8638497652582</v>
      </c>
      <c r="G4" s="14"/>
      <c r="H4" s="14"/>
      <c r="I4" s="13"/>
      <c r="J4" s="13">
        <v>-2526.9699999999998</v>
      </c>
      <c r="K4" s="7"/>
      <c r="L4" s="13"/>
    </row>
    <row r="5" spans="2:12">
      <c r="B5" s="13">
        <v>1</v>
      </c>
      <c r="C5" s="13"/>
      <c r="D5" s="13"/>
      <c r="E5" s="14">
        <f>(1/((1+0.065)^B5))</f>
        <v>0.93896713615023475</v>
      </c>
      <c r="F5" s="14">
        <f>G5-F4</f>
        <v>-758.20657276995325</v>
      </c>
      <c r="G5" s="14">
        <f>$D$4*E5</f>
        <v>1614.657276995305</v>
      </c>
      <c r="H5" s="14">
        <v>969.84037560000002</v>
      </c>
      <c r="I5" s="15"/>
      <c r="J5" s="13">
        <v>1719.61</v>
      </c>
      <c r="K5" s="7">
        <v>-0.32</v>
      </c>
      <c r="L5" s="16">
        <f>H5/$F$4</f>
        <v>0.4087214593858573</v>
      </c>
    </row>
    <row r="6" spans="2:12">
      <c r="B6" s="4">
        <v>2</v>
      </c>
      <c r="C6" s="4"/>
      <c r="D6" s="4"/>
      <c r="E6" s="10">
        <f>(1/((1+0.065)^B6))</f>
        <v>0.88165928277017358</v>
      </c>
      <c r="F6" s="10">
        <f>G6+F5</f>
        <v>757.90354647446475</v>
      </c>
      <c r="G6" s="10">
        <f>$D$4*E6</f>
        <v>1516.110119244418</v>
      </c>
      <c r="H6" s="10">
        <f>H5+G6</f>
        <v>2485.9504948444182</v>
      </c>
      <c r="I6" s="12">
        <f>1-(F6/G6)+2</f>
        <v>2.5000999354504803</v>
      </c>
      <c r="J6" s="4">
        <v>1719.61</v>
      </c>
      <c r="K6" s="8">
        <v>0.23</v>
      </c>
      <c r="L6" s="18">
        <f t="shared" ref="L6:L24" si="0">H6/$F$4</f>
        <v>1.0476582948871456</v>
      </c>
    </row>
    <row r="7" spans="2:12">
      <c r="B7" s="13">
        <v>3</v>
      </c>
      <c r="C7" s="13"/>
      <c r="D7" s="13"/>
      <c r="E7" s="14">
        <f t="shared" ref="E7:E24" si="1">(1/((1+0.065)^B7))</f>
        <v>0.82784909180297994</v>
      </c>
      <c r="F7" s="14">
        <f>G7+F6</f>
        <v>2181.481123229787</v>
      </c>
      <c r="G7" s="14">
        <f t="shared" ref="G7:G24" si="2">$D$4*E7</f>
        <v>1423.5775767553223</v>
      </c>
      <c r="H7" s="14">
        <f>H6+G7</f>
        <v>3909.5280715997405</v>
      </c>
      <c r="I7" s="15"/>
      <c r="J7" s="13">
        <v>1719.61</v>
      </c>
      <c r="K7" s="17">
        <v>0.46</v>
      </c>
      <c r="L7" s="16">
        <f t="shared" si="0"/>
        <v>1.6475989854986837</v>
      </c>
    </row>
    <row r="8" spans="2:12">
      <c r="B8" s="13">
        <v>4</v>
      </c>
      <c r="C8" s="13"/>
      <c r="D8" s="13"/>
      <c r="E8" s="14">
        <f t="shared" si="1"/>
        <v>0.77732309089481699</v>
      </c>
      <c r="F8" s="14">
        <f>G8+F7</f>
        <v>3518.1736835634233</v>
      </c>
      <c r="G8" s="14">
        <f t="shared" si="2"/>
        <v>1336.6925603336363</v>
      </c>
      <c r="H8" s="14">
        <f t="shared" ref="H8:H22" si="3">H7+G8</f>
        <v>5246.2206319333764</v>
      </c>
      <c r="I8" s="15"/>
      <c r="J8" s="13">
        <v>1719.61</v>
      </c>
      <c r="K8" s="7">
        <v>0.56999999999999995</v>
      </c>
      <c r="L8" s="16">
        <f t="shared" si="0"/>
        <v>2.2109235776221938</v>
      </c>
    </row>
    <row r="9" spans="2:12">
      <c r="B9" s="13">
        <v>5</v>
      </c>
      <c r="C9" s="13"/>
      <c r="D9" s="13"/>
      <c r="E9" s="14">
        <f t="shared" si="1"/>
        <v>0.72988083652095492</v>
      </c>
      <c r="F9" s="14">
        <f t="shared" ref="F9:F21" si="4">G9+F8</f>
        <v>4773.2840688532224</v>
      </c>
      <c r="G9" s="14">
        <f t="shared" si="2"/>
        <v>1255.1103852897993</v>
      </c>
      <c r="H9" s="14">
        <f t="shared" si="3"/>
        <v>6501.3310172231759</v>
      </c>
      <c r="I9" s="15"/>
      <c r="J9" s="13">
        <v>1719.61</v>
      </c>
      <c r="K9" s="7">
        <v>0.62</v>
      </c>
      <c r="L9" s="16">
        <f t="shared" si="0"/>
        <v>2.7398668566114051</v>
      </c>
    </row>
    <row r="10" spans="2:12">
      <c r="B10" s="13">
        <v>6</v>
      </c>
      <c r="C10" s="13"/>
      <c r="D10" s="13"/>
      <c r="E10" s="14">
        <f t="shared" si="1"/>
        <v>0.68533411879901873</v>
      </c>
      <c r="F10" s="14">
        <f t="shared" si="4"/>
        <v>5951.7914728812029</v>
      </c>
      <c r="G10" s="14">
        <f t="shared" si="2"/>
        <v>1178.5074040279806</v>
      </c>
      <c r="H10" s="14">
        <f t="shared" si="3"/>
        <v>7679.8384212511564</v>
      </c>
      <c r="I10" s="13"/>
      <c r="J10" s="13">
        <v>1719.61</v>
      </c>
      <c r="K10" s="7">
        <v>0.65</v>
      </c>
      <c r="L10" s="16">
        <f t="shared" si="0"/>
        <v>3.2365272124698197</v>
      </c>
    </row>
    <row r="11" spans="2:12">
      <c r="B11" s="13">
        <v>7</v>
      </c>
      <c r="C11" s="13"/>
      <c r="D11" s="13"/>
      <c r="E11" s="14">
        <f>(1/((1+0.065)^B11))</f>
        <v>0.64350621483475945</v>
      </c>
      <c r="F11" s="14">
        <f t="shared" si="4"/>
        <v>7058.3711949732033</v>
      </c>
      <c r="G11" s="14">
        <f t="shared" si="2"/>
        <v>1106.5797220920006</v>
      </c>
      <c r="H11" s="14">
        <f t="shared" si="3"/>
        <v>8786.4181433431568</v>
      </c>
      <c r="I11" s="13"/>
      <c r="J11" s="13">
        <v>1719.61</v>
      </c>
      <c r="K11" s="7">
        <v>0.66</v>
      </c>
      <c r="L11" s="16">
        <f t="shared" si="0"/>
        <v>3.7028749644495518</v>
      </c>
    </row>
    <row r="12" spans="2:12">
      <c r="B12" s="13">
        <v>8</v>
      </c>
      <c r="C12" s="13"/>
      <c r="D12" s="13"/>
      <c r="E12" s="14">
        <f t="shared" si="1"/>
        <v>0.60423118763827188</v>
      </c>
      <c r="F12" s="14">
        <f>G12+F11</f>
        <v>8097.4131875478524</v>
      </c>
      <c r="G12" s="14">
        <f t="shared" si="2"/>
        <v>1039.0419925746487</v>
      </c>
      <c r="H12" s="14">
        <f t="shared" si="3"/>
        <v>9825.460135917805</v>
      </c>
      <c r="I12" s="13"/>
      <c r="J12" s="13">
        <v>1719.61</v>
      </c>
      <c r="K12" s="7">
        <v>0.67</v>
      </c>
      <c r="L12" s="16">
        <f t="shared" si="0"/>
        <v>4.1407601775760607</v>
      </c>
    </row>
    <row r="13" spans="2:12">
      <c r="B13" s="3">
        <v>9</v>
      </c>
      <c r="C13" s="3"/>
      <c r="D13" s="3"/>
      <c r="E13" s="9">
        <f t="shared" si="1"/>
        <v>0.56735322782936326</v>
      </c>
      <c r="F13" s="9">
        <f t="shared" si="4"/>
        <v>9073.0394716555038</v>
      </c>
      <c r="G13" s="9">
        <f t="shared" si="2"/>
        <v>975.62628410765126</v>
      </c>
      <c r="H13" s="9">
        <f t="shared" si="3"/>
        <v>10801.086420025456</v>
      </c>
      <c r="I13" s="3"/>
      <c r="J13" s="3">
        <v>1719.61</v>
      </c>
      <c r="K13" s="6">
        <v>0.67</v>
      </c>
      <c r="L13" s="11">
        <f t="shared" si="0"/>
        <v>4.5519200021079937</v>
      </c>
    </row>
    <row r="14" spans="2:12">
      <c r="B14" s="3">
        <v>10</v>
      </c>
      <c r="C14" s="3"/>
      <c r="D14" s="3"/>
      <c r="E14" s="9">
        <f t="shared" si="1"/>
        <v>0.53272603552052888</v>
      </c>
      <c r="F14" s="9">
        <f>G14+F13</f>
        <v>9989.1204895969604</v>
      </c>
      <c r="G14" s="9">
        <f t="shared" si="2"/>
        <v>916.08101794145659</v>
      </c>
      <c r="H14" s="9">
        <f t="shared" si="3"/>
        <v>11717.167437966913</v>
      </c>
      <c r="I14" s="3"/>
      <c r="J14" s="3">
        <v>1719.61</v>
      </c>
      <c r="K14" s="6">
        <v>0.68</v>
      </c>
      <c r="L14" s="11">
        <f t="shared" si="0"/>
        <v>4.9379855650487761</v>
      </c>
    </row>
    <row r="15" spans="2:12">
      <c r="B15" s="3">
        <v>11</v>
      </c>
      <c r="C15" s="3"/>
      <c r="D15" s="3"/>
      <c r="E15" s="9">
        <f t="shared" si="1"/>
        <v>0.50021223992537933</v>
      </c>
      <c r="F15" s="9">
        <f t="shared" si="4"/>
        <v>10849.290459495041</v>
      </c>
      <c r="G15" s="9">
        <f t="shared" si="2"/>
        <v>860.16996989808149</v>
      </c>
      <c r="H15" s="9">
        <f t="shared" si="3"/>
        <v>12577.337407864994</v>
      </c>
      <c r="I15" s="3"/>
      <c r="J15" s="3">
        <v>1719.61</v>
      </c>
      <c r="K15" s="6">
        <v>0.68</v>
      </c>
      <c r="L15" s="11">
        <f t="shared" si="0"/>
        <v>5.3004884410495103</v>
      </c>
    </row>
    <row r="16" spans="2:12">
      <c r="B16" s="3">
        <v>12</v>
      </c>
      <c r="C16" s="3"/>
      <c r="D16" s="3"/>
      <c r="E16" s="9">
        <f t="shared" si="1"/>
        <v>0.4696828543900276</v>
      </c>
      <c r="F16" s="9">
        <f t="shared" si="4"/>
        <v>11656.961792732676</v>
      </c>
      <c r="G16" s="9">
        <f t="shared" si="2"/>
        <v>807.67133323763528</v>
      </c>
      <c r="H16" s="9">
        <f t="shared" si="3"/>
        <v>13385.008741102629</v>
      </c>
      <c r="I16" s="3"/>
      <c r="J16" s="3">
        <v>1719.61</v>
      </c>
      <c r="K16" s="6">
        <v>0.68</v>
      </c>
      <c r="L16" s="11">
        <f t="shared" si="0"/>
        <v>5.640866728374144</v>
      </c>
    </row>
    <row r="17" spans="2:12">
      <c r="B17" s="3">
        <v>13</v>
      </c>
      <c r="C17" s="3"/>
      <c r="D17" s="3"/>
      <c r="E17" s="9">
        <f t="shared" si="1"/>
        <v>0.44101676468547191</v>
      </c>
      <c r="F17" s="9">
        <f t="shared" si="4"/>
        <v>12415.33863145346</v>
      </c>
      <c r="G17" s="9">
        <f t="shared" si="2"/>
        <v>758.37683872078435</v>
      </c>
      <c r="H17" s="9">
        <f t="shared" si="3"/>
        <v>14143.385579823413</v>
      </c>
      <c r="I17" s="3"/>
      <c r="J17" s="3">
        <v>1719.61</v>
      </c>
      <c r="K17" s="6">
        <v>0.68</v>
      </c>
      <c r="L17" s="11">
        <f t="shared" si="0"/>
        <v>5.9604707540310766</v>
      </c>
    </row>
    <row r="18" spans="2:12">
      <c r="B18" s="3">
        <v>14</v>
      </c>
      <c r="C18" s="3"/>
      <c r="D18" s="3"/>
      <c r="E18" s="9">
        <f t="shared" si="1"/>
        <v>0.41410024853095956</v>
      </c>
      <c r="F18" s="9">
        <f t="shared" si="4"/>
        <v>13127.429559829783</v>
      </c>
      <c r="G18" s="9">
        <f t="shared" si="2"/>
        <v>712.09092837632329</v>
      </c>
      <c r="H18" s="9">
        <f t="shared" si="3"/>
        <v>14855.476508199736</v>
      </c>
      <c r="I18" s="3"/>
      <c r="J18" s="3">
        <v>1719.61</v>
      </c>
      <c r="K18" s="6">
        <v>0.68</v>
      </c>
      <c r="L18" s="11">
        <f t="shared" si="0"/>
        <v>6.2605684307042528</v>
      </c>
    </row>
    <row r="19" spans="2:12">
      <c r="B19" s="3">
        <v>15</v>
      </c>
      <c r="C19" s="3"/>
      <c r="D19" s="3"/>
      <c r="E19" s="9">
        <f t="shared" si="1"/>
        <v>0.38882652444221566</v>
      </c>
      <c r="F19" s="9">
        <f t="shared" si="4"/>
        <v>13796.059539525861</v>
      </c>
      <c r="G19" s="9">
        <f t="shared" si="2"/>
        <v>668.62997969607841</v>
      </c>
      <c r="H19" s="9">
        <f t="shared" si="3"/>
        <v>15524.106487895813</v>
      </c>
      <c r="I19" s="3"/>
      <c r="J19" s="3">
        <v>1719.61</v>
      </c>
      <c r="K19" s="6">
        <v>0.68</v>
      </c>
      <c r="L19" s="11">
        <f t="shared" si="0"/>
        <v>6.5423502867354042</v>
      </c>
    </row>
    <row r="20" spans="2:12">
      <c r="B20" s="3">
        <v>16</v>
      </c>
      <c r="C20" s="3"/>
      <c r="D20" s="3"/>
      <c r="E20" s="9">
        <f t="shared" si="1"/>
        <v>0.36509532811475648</v>
      </c>
      <c r="F20" s="9">
        <f t="shared" si="4"/>
        <v>14423.881116705277</v>
      </c>
      <c r="G20" s="9">
        <f t="shared" si="2"/>
        <v>627.82157717941641</v>
      </c>
      <c r="H20" s="9">
        <f t="shared" si="3"/>
        <v>16151.92806507523</v>
      </c>
      <c r="I20" s="3"/>
      <c r="J20" s="3">
        <v>1719.61</v>
      </c>
      <c r="K20" s="6">
        <v>0.68</v>
      </c>
      <c r="L20" s="11">
        <f t="shared" si="0"/>
        <v>6.8069341891120727</v>
      </c>
    </row>
    <row r="21" spans="2:12">
      <c r="B21" s="3">
        <v>17</v>
      </c>
      <c r="C21" s="3"/>
      <c r="D21" s="3"/>
      <c r="E21" s="9">
        <f t="shared" si="1"/>
        <v>0.34281251466174323</v>
      </c>
      <c r="F21" s="9">
        <f t="shared" si="4"/>
        <v>15013.384945042757</v>
      </c>
      <c r="G21" s="9">
        <f t="shared" si="2"/>
        <v>589.50382833748029</v>
      </c>
      <c r="H21" s="9">
        <f t="shared" si="3"/>
        <v>16741.431893412711</v>
      </c>
      <c r="I21" s="3"/>
      <c r="J21" s="3">
        <v>1719.61</v>
      </c>
      <c r="K21" s="6">
        <v>0.68</v>
      </c>
      <c r="L21" s="11">
        <f t="shared" si="0"/>
        <v>7.0553697781981475</v>
      </c>
    </row>
    <row r="22" spans="2:12">
      <c r="B22" s="3">
        <v>18</v>
      </c>
      <c r="C22" s="3"/>
      <c r="D22" s="3"/>
      <c r="E22" s="9">
        <f t="shared" si="1"/>
        <v>0.32188968512839738</v>
      </c>
      <c r="F22" s="9">
        <f>G22+F21</f>
        <v>15566.909666486401</v>
      </c>
      <c r="G22" s="9">
        <f t="shared" si="2"/>
        <v>553.52472144364344</v>
      </c>
      <c r="H22" s="9">
        <f t="shared" si="3"/>
        <v>17294.956614856354</v>
      </c>
      <c r="I22" s="3"/>
      <c r="J22" s="3">
        <v>1719.61</v>
      </c>
      <c r="K22" s="6">
        <v>0.68</v>
      </c>
      <c r="L22" s="11">
        <f t="shared" si="0"/>
        <v>7.2886426318000934</v>
      </c>
    </row>
    <row r="23" spans="2:12">
      <c r="B23" s="3">
        <v>19</v>
      </c>
      <c r="C23" s="3"/>
      <c r="D23" s="3"/>
      <c r="E23" s="9">
        <f t="shared" si="1"/>
        <v>0.30224383580131214</v>
      </c>
      <c r="F23" s="9">
        <f>G23+F22</f>
        <v>16086.651188968695</v>
      </c>
      <c r="G23" s="9">
        <f t="shared" si="2"/>
        <v>519.74152248229439</v>
      </c>
      <c r="H23" s="9">
        <f>H22+G23</f>
        <v>17814.698137338648</v>
      </c>
      <c r="I23" s="3"/>
      <c r="J23" s="3">
        <v>1719.61</v>
      </c>
      <c r="K23" s="6">
        <v>0.68</v>
      </c>
      <c r="L23" s="11">
        <f t="shared" si="0"/>
        <v>7.5076781750883068</v>
      </c>
    </row>
    <row r="24" spans="2:12">
      <c r="B24" s="3">
        <v>20</v>
      </c>
      <c r="C24" s="3"/>
      <c r="D24" s="3"/>
      <c r="E24" s="9">
        <f t="shared" si="1"/>
        <v>0.28379702892141989</v>
      </c>
      <c r="F24" s="9">
        <f>G24+F23</f>
        <v>16574.671397872258</v>
      </c>
      <c r="G24" s="9">
        <f t="shared" si="2"/>
        <v>488.02020890356283</v>
      </c>
      <c r="H24" s="9">
        <f>H23+G24</f>
        <v>18302.718346242211</v>
      </c>
      <c r="I24" s="3"/>
      <c r="J24" s="3">
        <v>1719.61</v>
      </c>
      <c r="K24" s="6">
        <v>0.68</v>
      </c>
      <c r="L24" s="11">
        <f t="shared" si="0"/>
        <v>7.713345351884751</v>
      </c>
    </row>
    <row r="26" spans="2:12" ht="14.25" customHeight="1">
      <c r="E26" t="s">
        <v>12</v>
      </c>
      <c r="H26" t="s">
        <v>13</v>
      </c>
    </row>
    <row r="27" spans="2:12" hidden="1">
      <c r="C27" s="3" t="e">
        <f>(#REF!/((1+B27)^#REF!))-(#REF!/((1+B27)^#REF!))</f>
        <v>#REF!</v>
      </c>
    </row>
    <row r="29" spans="2:12">
      <c r="E29" t="s">
        <v>14</v>
      </c>
      <c r="H29" t="s">
        <v>15</v>
      </c>
    </row>
  </sheetData>
  <mergeCells count="1">
    <mergeCell ref="B1:L1"/>
  </mergeCells>
  <phoneticPr fontId="0" type="noConversion"/>
  <pageMargins left="0" right="0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3"/>
  <sheetViews>
    <sheetView workbookViewId="0">
      <selection activeCell="B7" sqref="B7"/>
    </sheetView>
  </sheetViews>
  <sheetFormatPr defaultRowHeight="15"/>
  <sheetData>
    <row r="1" spans="1:3">
      <c r="C1" t="s">
        <v>10</v>
      </c>
    </row>
    <row r="2" spans="1:3">
      <c r="A2">
        <v>-15462.62</v>
      </c>
    </row>
    <row r="3" spans="1:3">
      <c r="A3" s="13">
        <v>3847.33</v>
      </c>
      <c r="B3" s="5" t="e">
        <f>IRR(A2:A3)</f>
        <v>#NUM!</v>
      </c>
      <c r="C3">
        <v>1</v>
      </c>
    </row>
    <row r="4" spans="1:3">
      <c r="A4" s="13">
        <v>3847.33</v>
      </c>
      <c r="B4" s="5">
        <f>IRR(A2:A4)</f>
        <v>-0.36149908843282524</v>
      </c>
      <c r="C4">
        <v>2</v>
      </c>
    </row>
    <row r="5" spans="1:3">
      <c r="A5" s="13">
        <v>3847.33</v>
      </c>
      <c r="B5" s="5">
        <f>IRR(A2:A5)</f>
        <v>-0.13309244536085818</v>
      </c>
      <c r="C5">
        <v>3</v>
      </c>
    </row>
    <row r="6" spans="1:3">
      <c r="A6" s="13">
        <v>3847.33</v>
      </c>
      <c r="B6" s="5">
        <f>IRR(A2:A6)</f>
        <v>-1.8979886593996317E-3</v>
      </c>
      <c r="C6">
        <v>4</v>
      </c>
    </row>
    <row r="7" spans="1:3">
      <c r="A7" s="13">
        <v>3847.33</v>
      </c>
      <c r="B7" s="5">
        <f>IRR(A2:A7)</f>
        <v>7.7509876683549278E-2</v>
      </c>
      <c r="C7">
        <v>5</v>
      </c>
    </row>
    <row r="8" spans="1:3">
      <c r="A8" s="13">
        <v>3847.33</v>
      </c>
      <c r="B8" s="5">
        <f>IRR(A2:A8)</f>
        <v>0.12807674498007182</v>
      </c>
      <c r="C8">
        <v>6</v>
      </c>
    </row>
    <row r="9" spans="1:3">
      <c r="A9" s="13">
        <v>3847.33</v>
      </c>
      <c r="B9" s="5">
        <f>IRR(A2:A9)</f>
        <v>0.1616467350842217</v>
      </c>
      <c r="C9">
        <v>7</v>
      </c>
    </row>
    <row r="10" spans="1:3">
      <c r="A10" s="13">
        <v>3847.33</v>
      </c>
      <c r="B10" s="5">
        <f>IRR(A2:A10)</f>
        <v>0.18468687909681675</v>
      </c>
      <c r="C10">
        <v>8</v>
      </c>
    </row>
    <row r="11" spans="1:3">
      <c r="A11" s="13">
        <v>3847.33</v>
      </c>
      <c r="B11" s="5">
        <f>IRR(A2:A11)</f>
        <v>0.20092678875628966</v>
      </c>
      <c r="C11">
        <v>9</v>
      </c>
    </row>
    <row r="12" spans="1:3">
      <c r="A12" s="13">
        <v>3847.33</v>
      </c>
      <c r="B12" s="5">
        <f>IRR(A2:A12)</f>
        <v>0.21262215030757695</v>
      </c>
      <c r="C12">
        <v>10</v>
      </c>
    </row>
    <row r="13" spans="1:3">
      <c r="A13" s="13">
        <v>3847.33</v>
      </c>
      <c r="B13" s="5">
        <f>IRR(A2:A13)</f>
        <v>0.22119336473278975</v>
      </c>
      <c r="C13">
        <v>11</v>
      </c>
    </row>
    <row r="14" spans="1:3">
      <c r="A14" s="13">
        <v>3847.33</v>
      </c>
      <c r="B14" s="5">
        <f>IRR(A2:A14)</f>
        <v>0.22756587540283729</v>
      </c>
      <c r="C14">
        <v>12</v>
      </c>
    </row>
    <row r="15" spans="1:3">
      <c r="A15" s="13">
        <v>3847.33</v>
      </c>
      <c r="B15" s="5">
        <f>IRR(A2:A15)</f>
        <v>0.23236032927418973</v>
      </c>
      <c r="C15">
        <v>13</v>
      </c>
    </row>
    <row r="16" spans="1:3">
      <c r="A16" s="13">
        <v>3847.33</v>
      </c>
      <c r="B16" s="5">
        <f>IRR(A2:A16)</f>
        <v>0.23600334460947986</v>
      </c>
      <c r="C16">
        <v>14</v>
      </c>
    </row>
    <row r="17" spans="1:3">
      <c r="A17" s="13">
        <v>3847.33</v>
      </c>
      <c r="B17" s="5">
        <f>IRR(A2:A17)</f>
        <v>0.23879442206208987</v>
      </c>
      <c r="C17">
        <v>15</v>
      </c>
    </row>
    <row r="18" spans="1:3">
      <c r="A18" s="13">
        <v>3847.33</v>
      </c>
      <c r="B18" s="5">
        <f>IRR(A2:A18)</f>
        <v>0.24094767179976623</v>
      </c>
      <c r="C18">
        <v>16</v>
      </c>
    </row>
    <row r="19" spans="1:3">
      <c r="A19" s="13">
        <v>3847.33</v>
      </c>
      <c r="B19" s="5">
        <f>IRR(A2:A19)</f>
        <v>0.24261857508624557</v>
      </c>
      <c r="C19">
        <v>17</v>
      </c>
    </row>
    <row r="20" spans="1:3">
      <c r="A20" s="13">
        <v>3847.33</v>
      </c>
      <c r="B20" s="5">
        <f>IRR(A2:A20)</f>
        <v>0.24392157844084292</v>
      </c>
      <c r="C20">
        <v>18</v>
      </c>
    </row>
    <row r="21" spans="1:3">
      <c r="A21" s="13">
        <v>3847.33</v>
      </c>
      <c r="B21" s="5">
        <f>IRR(A2:A21)</f>
        <v>0.24494191828163664</v>
      </c>
      <c r="C21">
        <v>19</v>
      </c>
    </row>
    <row r="22" spans="1:3">
      <c r="A22" s="13">
        <v>3847.33</v>
      </c>
      <c r="B22" s="5">
        <f>IRR(A2:A22)</f>
        <v>0.24574372570856451</v>
      </c>
      <c r="C22">
        <v>20</v>
      </c>
    </row>
    <row r="23" spans="1:3">
      <c r="B23" s="5"/>
    </row>
  </sheetData>
  <phoneticPr fontId="0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0"/>
  <sheetViews>
    <sheetView workbookViewId="0">
      <selection activeCell="J25" sqref="J25"/>
    </sheetView>
  </sheetViews>
  <sheetFormatPr defaultRowHeight="15"/>
  <cols>
    <col min="1" max="1" width="6.7109375" customWidth="1"/>
    <col min="2" max="2" width="15.140625" customWidth="1"/>
    <col min="3" max="3" width="12.140625" bestFit="1" customWidth="1"/>
    <col min="4" max="4" width="14.85546875" customWidth="1"/>
    <col min="5" max="5" width="18" customWidth="1"/>
    <col min="6" max="6" width="12.140625" customWidth="1"/>
    <col min="7" max="7" width="18.85546875" customWidth="1"/>
    <col min="8" max="8" width="16.85546875" customWidth="1"/>
    <col min="10" max="10" width="12.85546875" customWidth="1"/>
    <col min="11" max="11" width="14.140625" bestFit="1" customWidth="1"/>
  </cols>
  <sheetData>
    <row r="1" spans="1:11" ht="23.25" customHeight="1"/>
    <row r="2" spans="1:11">
      <c r="A2" s="56" t="s">
        <v>11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4" spans="1:11" s="1" customFormat="1" ht="60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/>
      <c r="J4" s="2" t="s">
        <v>8</v>
      </c>
      <c r="K4" s="2" t="s">
        <v>9</v>
      </c>
    </row>
    <row r="5" spans="1:11">
      <c r="A5" s="13">
        <v>0</v>
      </c>
      <c r="B5" s="13">
        <v>15462.062</v>
      </c>
      <c r="C5" s="13">
        <v>3847.33</v>
      </c>
      <c r="D5" s="14">
        <f>(1/((1+0.065)))</f>
        <v>0.93896713615023475</v>
      </c>
      <c r="E5" s="14">
        <f>$B$5*D5</f>
        <v>14518.368075117371</v>
      </c>
      <c r="F5" s="14"/>
      <c r="G5" s="14"/>
      <c r="H5" s="13"/>
      <c r="I5" s="13">
        <v>-15462.62</v>
      </c>
      <c r="J5" s="7"/>
      <c r="K5" s="13"/>
    </row>
    <row r="6" spans="1:11">
      <c r="A6" s="13">
        <v>1</v>
      </c>
      <c r="B6" s="13"/>
      <c r="C6" s="13"/>
      <c r="D6" s="14">
        <f>(1/((1+0.065)^A6))</f>
        <v>0.93896713615023475</v>
      </c>
      <c r="E6" s="14">
        <f>F6-E5</f>
        <v>-10905.851643192487</v>
      </c>
      <c r="F6" s="14">
        <f>$C$5*D6</f>
        <v>3612.5164319248825</v>
      </c>
      <c r="G6" s="14">
        <v>969.84037560000002</v>
      </c>
      <c r="H6" s="15"/>
      <c r="I6" s="13">
        <v>3847.33</v>
      </c>
      <c r="J6" s="7">
        <v>-0.42</v>
      </c>
      <c r="K6" s="16">
        <f>G6/$E$5</f>
        <v>6.6800922154755304E-2</v>
      </c>
    </row>
    <row r="7" spans="1:11">
      <c r="A7" s="19">
        <v>2</v>
      </c>
      <c r="B7" s="19"/>
      <c r="C7" s="19"/>
      <c r="D7" s="20">
        <f>(1/((1+0.065)^A7))</f>
        <v>0.88165928277017358</v>
      </c>
      <c r="E7" s="20">
        <f>F7+E6</f>
        <v>-7513.8174348123157</v>
      </c>
      <c r="F7" s="20">
        <f>$C$5*D7</f>
        <v>3392.034208380172</v>
      </c>
      <c r="G7" s="20">
        <f>G6+F7</f>
        <v>4361.8745839801722</v>
      </c>
      <c r="H7" s="21"/>
      <c r="I7" s="19">
        <v>3847.33</v>
      </c>
      <c r="J7" s="22">
        <v>-0.36</v>
      </c>
      <c r="K7" s="23">
        <f t="shared" ref="K7:K25" si="0">G7/$E$5</f>
        <v>0.3004383523969108</v>
      </c>
    </row>
    <row r="8" spans="1:11">
      <c r="A8" s="13">
        <v>3</v>
      </c>
      <c r="B8" s="13"/>
      <c r="C8" s="13"/>
      <c r="D8" s="14">
        <f t="shared" ref="D8:D25" si="1">(1/((1+0.065)^A8))</f>
        <v>0.82784909180297994</v>
      </c>
      <c r="E8" s="14">
        <f>F8+E7</f>
        <v>-4328.8087884459565</v>
      </c>
      <c r="F8" s="14">
        <f t="shared" ref="F8:F25" si="2">$C$5*D8</f>
        <v>3185.0086463663588</v>
      </c>
      <c r="G8" s="14">
        <f>G7+F8</f>
        <v>7546.8832303465315</v>
      </c>
      <c r="H8" s="21"/>
      <c r="I8" s="13">
        <v>3847.33</v>
      </c>
      <c r="J8" s="17">
        <v>-0.13</v>
      </c>
      <c r="K8" s="16">
        <f t="shared" si="0"/>
        <v>0.51981622116888782</v>
      </c>
    </row>
    <row r="9" spans="1:11">
      <c r="A9" s="13">
        <v>4</v>
      </c>
      <c r="B9" s="13"/>
      <c r="C9" s="13"/>
      <c r="D9" s="14">
        <f t="shared" si="1"/>
        <v>0.77732309089481699</v>
      </c>
      <c r="E9" s="14">
        <f>F9+E8</f>
        <v>-1338.1903411536005</v>
      </c>
      <c r="F9" s="14">
        <f t="shared" si="2"/>
        <v>2990.618447292356</v>
      </c>
      <c r="G9" s="14">
        <f t="shared" ref="G9:G23" si="3">G8+F9</f>
        <v>10537.501677638887</v>
      </c>
      <c r="H9" s="21"/>
      <c r="I9" s="13">
        <v>3847.33</v>
      </c>
      <c r="J9" s="7">
        <v>0</v>
      </c>
      <c r="K9" s="16">
        <f t="shared" si="0"/>
        <v>0.72580483034445309</v>
      </c>
    </row>
    <row r="10" spans="1:11">
      <c r="A10" s="4">
        <v>5</v>
      </c>
      <c r="B10" s="4"/>
      <c r="C10" s="4"/>
      <c r="D10" s="10">
        <f t="shared" si="1"/>
        <v>0.72988083652095492</v>
      </c>
      <c r="E10" s="10">
        <f t="shared" ref="E10:E22" si="4">F10+E9</f>
        <v>1469.9020976185652</v>
      </c>
      <c r="F10" s="10">
        <f t="shared" si="2"/>
        <v>2808.0924387721657</v>
      </c>
      <c r="G10" s="10">
        <f t="shared" si="3"/>
        <v>13345.594116411054</v>
      </c>
      <c r="H10" s="12">
        <f>1-(E10/F10)+2</f>
        <v>2.4765478239522349</v>
      </c>
      <c r="I10" s="4">
        <v>3847.33</v>
      </c>
      <c r="J10" s="24">
        <v>0.08</v>
      </c>
      <c r="K10" s="18">
        <f t="shared" si="0"/>
        <v>0.91922136478160366</v>
      </c>
    </row>
    <row r="11" spans="1:11">
      <c r="A11" s="13">
        <v>6</v>
      </c>
      <c r="B11" s="13"/>
      <c r="C11" s="13"/>
      <c r="D11" s="14">
        <f t="shared" si="1"/>
        <v>0.68533411879901873</v>
      </c>
      <c r="E11" s="14">
        <f t="shared" si="4"/>
        <v>4106.608612897594</v>
      </c>
      <c r="F11" s="14">
        <f t="shared" si="2"/>
        <v>2636.7065152790287</v>
      </c>
      <c r="G11" s="14">
        <f t="shared" si="3"/>
        <v>15982.300631690083</v>
      </c>
      <c r="H11" s="21"/>
      <c r="I11" s="13">
        <v>3847.33</v>
      </c>
      <c r="J11" s="7">
        <v>0.13</v>
      </c>
      <c r="K11" s="16">
        <f t="shared" si="0"/>
        <v>1.1008331342061581</v>
      </c>
    </row>
    <row r="12" spans="1:11">
      <c r="A12" s="13">
        <v>7</v>
      </c>
      <c r="B12" s="13"/>
      <c r="C12" s="13"/>
      <c r="D12" s="14">
        <f>(1/((1+0.065)^A12))</f>
        <v>0.64350621483475945</v>
      </c>
      <c r="E12" s="14">
        <f t="shared" si="4"/>
        <v>6582.389378417809</v>
      </c>
      <c r="F12" s="14">
        <f t="shared" si="2"/>
        <v>2475.780765520215</v>
      </c>
      <c r="G12" s="14">
        <f t="shared" si="3"/>
        <v>18458.081397210299</v>
      </c>
      <c r="H12" s="21"/>
      <c r="I12" s="13">
        <v>3847.33</v>
      </c>
      <c r="J12" s="7">
        <v>0.16</v>
      </c>
      <c r="K12" s="16">
        <f t="shared" si="0"/>
        <v>1.2713606172339089</v>
      </c>
    </row>
    <row r="13" spans="1:11">
      <c r="A13" s="13">
        <v>8</v>
      </c>
      <c r="B13" s="13"/>
      <c r="C13" s="13"/>
      <c r="D13" s="14">
        <f t="shared" si="1"/>
        <v>0.60423118763827188</v>
      </c>
      <c r="E13" s="14">
        <f>F13+E12</f>
        <v>8907.0661535541622</v>
      </c>
      <c r="F13" s="14">
        <f t="shared" si="2"/>
        <v>2324.6767751363527</v>
      </c>
      <c r="G13" s="14">
        <f t="shared" si="3"/>
        <v>20782.75817234665</v>
      </c>
      <c r="H13" s="21"/>
      <c r="I13" s="13">
        <v>3847.33</v>
      </c>
      <c r="J13" s="7">
        <v>0.18</v>
      </c>
      <c r="K13" s="16">
        <f t="shared" si="0"/>
        <v>1.4314803196073838</v>
      </c>
    </row>
    <row r="14" spans="1:11">
      <c r="A14" s="3">
        <v>9</v>
      </c>
      <c r="B14" s="3"/>
      <c r="C14" s="3"/>
      <c r="D14" s="9">
        <f t="shared" si="1"/>
        <v>0.56735322782936326</v>
      </c>
      <c r="E14" s="9">
        <f t="shared" si="4"/>
        <v>11089.861247578907</v>
      </c>
      <c r="F14" s="9">
        <f t="shared" si="2"/>
        <v>2182.7950940247442</v>
      </c>
      <c r="G14" s="9">
        <f t="shared" si="3"/>
        <v>22965.553266371393</v>
      </c>
      <c r="H14" s="21"/>
      <c r="I14" s="13">
        <v>3847.33</v>
      </c>
      <c r="J14" s="6">
        <v>0.2</v>
      </c>
      <c r="K14" s="11">
        <f t="shared" si="0"/>
        <v>1.5818274579862333</v>
      </c>
    </row>
    <row r="15" spans="1:11">
      <c r="A15" s="3">
        <v>10</v>
      </c>
      <c r="B15" s="3"/>
      <c r="C15" s="3"/>
      <c r="D15" s="9">
        <f t="shared" si="1"/>
        <v>0.53272603552052888</v>
      </c>
      <c r="E15" s="9">
        <f>F15+E14</f>
        <v>13139.434105818103</v>
      </c>
      <c r="F15" s="9">
        <f t="shared" si="2"/>
        <v>2049.5728582391962</v>
      </c>
      <c r="G15" s="9">
        <f t="shared" si="3"/>
        <v>25015.12612461059</v>
      </c>
      <c r="H15" s="3"/>
      <c r="I15" s="13">
        <v>3847.33</v>
      </c>
      <c r="J15" s="6">
        <v>0.21</v>
      </c>
      <c r="K15" s="11">
        <f t="shared" si="0"/>
        <v>1.7229984799382048</v>
      </c>
    </row>
    <row r="16" spans="1:11">
      <c r="A16" s="3">
        <v>11</v>
      </c>
      <c r="B16" s="3"/>
      <c r="C16" s="3"/>
      <c r="D16" s="9">
        <f t="shared" si="1"/>
        <v>0.50021223992537933</v>
      </c>
      <c r="E16" s="9">
        <f t="shared" si="4"/>
        <v>15063.915662850213</v>
      </c>
      <c r="F16" s="9">
        <f t="shared" si="2"/>
        <v>1924.4815570321095</v>
      </c>
      <c r="G16" s="9">
        <f t="shared" si="3"/>
        <v>26939.607681642698</v>
      </c>
      <c r="H16" s="3"/>
      <c r="I16" s="13">
        <v>3847.33</v>
      </c>
      <c r="J16" s="6">
        <v>0.22</v>
      </c>
      <c r="K16" s="11">
        <f t="shared" si="0"/>
        <v>1.8555534301278493</v>
      </c>
    </row>
    <row r="17" spans="1:11">
      <c r="A17" s="3">
        <v>12</v>
      </c>
      <c r="B17" s="3"/>
      <c r="C17" s="3"/>
      <c r="D17" s="9">
        <f t="shared" si="1"/>
        <v>0.4696828543900276</v>
      </c>
      <c r="E17" s="9">
        <f t="shared" si="4"/>
        <v>16870.940599030597</v>
      </c>
      <c r="F17" s="9">
        <f t="shared" si="2"/>
        <v>1807.0249361803849</v>
      </c>
      <c r="G17" s="9">
        <f t="shared" si="3"/>
        <v>28746.632617823081</v>
      </c>
      <c r="H17" s="3"/>
      <c r="I17" s="13">
        <v>3847.33</v>
      </c>
      <c r="J17" s="6">
        <v>0.23</v>
      </c>
      <c r="K17" s="11">
        <f t="shared" si="0"/>
        <v>1.9800181720899568</v>
      </c>
    </row>
    <row r="18" spans="1:11">
      <c r="A18" s="3">
        <v>13</v>
      </c>
      <c r="B18" s="3"/>
      <c r="C18" s="3"/>
      <c r="D18" s="9">
        <f t="shared" si="1"/>
        <v>0.44101676468547191</v>
      </c>
      <c r="E18" s="9">
        <f t="shared" si="4"/>
        <v>18567.677628307953</v>
      </c>
      <c r="F18" s="9">
        <f t="shared" si="2"/>
        <v>1696.7370292773567</v>
      </c>
      <c r="G18" s="9">
        <f t="shared" si="3"/>
        <v>30443.369647100437</v>
      </c>
      <c r="H18" s="3"/>
      <c r="I18" s="13">
        <v>3847.33</v>
      </c>
      <c r="J18" s="6">
        <v>0.23</v>
      </c>
      <c r="K18" s="11">
        <f t="shared" si="0"/>
        <v>2.0968864744017948</v>
      </c>
    </row>
    <row r="19" spans="1:11">
      <c r="A19" s="3">
        <v>14</v>
      </c>
      <c r="B19" s="3"/>
      <c r="C19" s="3"/>
      <c r="D19" s="9">
        <f t="shared" si="1"/>
        <v>0.41410024853095956</v>
      </c>
      <c r="E19" s="9">
        <f t="shared" si="4"/>
        <v>20160.85793748857</v>
      </c>
      <c r="F19" s="9">
        <f t="shared" si="2"/>
        <v>1593.1803091806166</v>
      </c>
      <c r="G19" s="9">
        <f t="shared" si="3"/>
        <v>32036.549956281055</v>
      </c>
      <c r="H19" s="3"/>
      <c r="I19" s="13">
        <v>3847.33</v>
      </c>
      <c r="J19" s="6">
        <v>0.24</v>
      </c>
      <c r="K19" s="11">
        <f t="shared" si="0"/>
        <v>2.2066219695302816</v>
      </c>
    </row>
    <row r="20" spans="1:11">
      <c r="A20" s="3">
        <v>15</v>
      </c>
      <c r="B20" s="3"/>
      <c r="C20" s="3"/>
      <c r="D20" s="9">
        <f t="shared" si="1"/>
        <v>0.38882652444221566</v>
      </c>
      <c r="E20" s="9">
        <f t="shared" si="4"/>
        <v>21656.801889770839</v>
      </c>
      <c r="F20" s="9">
        <f t="shared" si="2"/>
        <v>1495.9439522822695</v>
      </c>
      <c r="G20" s="9">
        <f t="shared" si="3"/>
        <v>33532.493908563323</v>
      </c>
      <c r="H20" s="3"/>
      <c r="I20" s="13">
        <v>3847.33</v>
      </c>
      <c r="J20" s="6">
        <v>0.24</v>
      </c>
      <c r="K20" s="11">
        <f t="shared" si="0"/>
        <v>2.3096599931251047</v>
      </c>
    </row>
    <row r="21" spans="1:11">
      <c r="A21" s="3">
        <v>16</v>
      </c>
      <c r="B21" s="3"/>
      <c r="C21" s="3"/>
      <c r="D21" s="9">
        <f t="shared" si="1"/>
        <v>0.36509532811475648</v>
      </c>
      <c r="E21" s="9">
        <f t="shared" si="4"/>
        <v>23061.444098486583</v>
      </c>
      <c r="F21" s="9">
        <f t="shared" si="2"/>
        <v>1404.6422087157459</v>
      </c>
      <c r="G21" s="9">
        <f t="shared" si="3"/>
        <v>34937.136117279071</v>
      </c>
      <c r="H21" s="3"/>
      <c r="I21" s="13">
        <v>3847.33</v>
      </c>
      <c r="J21" s="6">
        <v>0.24</v>
      </c>
      <c r="K21" s="11">
        <f t="shared" si="0"/>
        <v>2.4064093110545159</v>
      </c>
    </row>
    <row r="22" spans="1:11">
      <c r="A22" s="3">
        <v>17</v>
      </c>
      <c r="B22" s="3"/>
      <c r="C22" s="3"/>
      <c r="D22" s="9">
        <f t="shared" si="1"/>
        <v>0.34281251466174323</v>
      </c>
      <c r="E22" s="9">
        <f t="shared" si="4"/>
        <v>24380.356970520148</v>
      </c>
      <c r="F22" s="9">
        <f t="shared" si="2"/>
        <v>1318.9128720335646</v>
      </c>
      <c r="G22" s="9">
        <f t="shared" si="3"/>
        <v>36256.048989312636</v>
      </c>
      <c r="H22" s="3"/>
      <c r="I22" s="13">
        <v>3847.33</v>
      </c>
      <c r="J22" s="6">
        <v>0.24</v>
      </c>
      <c r="K22" s="11">
        <f t="shared" si="0"/>
        <v>2.497253741035184</v>
      </c>
    </row>
    <row r="23" spans="1:11">
      <c r="A23" s="3">
        <v>18</v>
      </c>
      <c r="B23" s="3"/>
      <c r="C23" s="3"/>
      <c r="D23" s="9">
        <f t="shared" si="1"/>
        <v>0.32188968512839738</v>
      </c>
      <c r="E23" s="9">
        <f>F23+E22</f>
        <v>25618.772812805186</v>
      </c>
      <c r="F23" s="9">
        <f t="shared" si="2"/>
        <v>1238.4158422850371</v>
      </c>
      <c r="G23" s="9">
        <f t="shared" si="3"/>
        <v>37494.464831597674</v>
      </c>
      <c r="H23" s="3"/>
      <c r="I23" s="13">
        <v>3847.33</v>
      </c>
      <c r="J23" s="6">
        <v>0.24</v>
      </c>
      <c r="K23" s="11">
        <f t="shared" si="0"/>
        <v>2.5825536752893323</v>
      </c>
    </row>
    <row r="24" spans="1:11">
      <c r="A24" s="3">
        <v>19</v>
      </c>
      <c r="B24" s="3"/>
      <c r="C24" s="3"/>
      <c r="D24" s="9">
        <f t="shared" si="1"/>
        <v>0.30224383580131214</v>
      </c>
      <c r="E24" s="9">
        <f>F24+E23</f>
        <v>26781.604589598646</v>
      </c>
      <c r="F24" s="9">
        <f t="shared" si="2"/>
        <v>1162.8317767934623</v>
      </c>
      <c r="G24" s="9">
        <f>G23+F24</f>
        <v>38657.296608391138</v>
      </c>
      <c r="H24" s="3"/>
      <c r="I24" s="13">
        <v>3847.33</v>
      </c>
      <c r="J24" s="6">
        <v>0.24</v>
      </c>
      <c r="K24" s="11">
        <f t="shared" si="0"/>
        <v>2.6626475102697533</v>
      </c>
    </row>
    <row r="25" spans="1:11">
      <c r="A25" s="3">
        <v>20</v>
      </c>
      <c r="B25" s="3"/>
      <c r="C25" s="3"/>
      <c r="D25" s="9">
        <f t="shared" si="1"/>
        <v>0.28379702892141989</v>
      </c>
      <c r="E25" s="9">
        <f>F25+E24</f>
        <v>27873.465412878893</v>
      </c>
      <c r="F25" s="9">
        <f t="shared" si="2"/>
        <v>1091.8608232802464</v>
      </c>
      <c r="G25" s="9">
        <f>G24+F25</f>
        <v>39749.157431671381</v>
      </c>
      <c r="H25" s="3"/>
      <c r="I25" s="13">
        <v>3847.33</v>
      </c>
      <c r="J25" s="6">
        <v>0.25</v>
      </c>
      <c r="K25" s="11">
        <f t="shared" si="0"/>
        <v>2.7378529891246086</v>
      </c>
    </row>
    <row r="27" spans="1:11" ht="14.25" customHeight="1">
      <c r="D27" t="s">
        <v>12</v>
      </c>
      <c r="G27" t="s">
        <v>13</v>
      </c>
    </row>
    <row r="28" spans="1:11" hidden="1">
      <c r="B28" s="3" t="e">
        <f>(#REF!/((1+A28)^#REF!))-(#REF!/((1+A28)^#REF!))</f>
        <v>#REF!</v>
      </c>
    </row>
    <row r="30" spans="1:11">
      <c r="D30" t="s">
        <v>14</v>
      </c>
      <c r="G30" t="s">
        <v>15</v>
      </c>
    </row>
  </sheetData>
  <mergeCells count="1">
    <mergeCell ref="A2:K2"/>
  </mergeCells>
  <phoneticPr fontId="0" type="noConversion"/>
  <pageMargins left="0" right="0" top="0.74803149606299213" bottom="0.74803149606299213" header="0.31496062992125984" footer="0.31496062992125984"/>
  <pageSetup paperSize="9" scale="9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0"/>
  <sheetViews>
    <sheetView tabSelected="1" workbookViewId="0">
      <selection activeCell="E5" sqref="E5"/>
    </sheetView>
  </sheetViews>
  <sheetFormatPr defaultRowHeight="15"/>
  <cols>
    <col min="1" max="1" width="6.7109375" style="26" customWidth="1"/>
    <col min="2" max="2" width="15.140625" style="26" customWidth="1"/>
    <col min="3" max="3" width="11.140625" style="26" customWidth="1"/>
    <col min="4" max="4" width="16.5703125" style="26" customWidth="1"/>
    <col min="5" max="5" width="18" style="26" customWidth="1"/>
    <col min="6" max="6" width="12.140625" style="26" customWidth="1"/>
    <col min="7" max="7" width="18.85546875" style="26" customWidth="1"/>
    <col min="8" max="8" width="16.85546875" style="26" customWidth="1"/>
    <col min="9" max="9" width="9.140625" style="54"/>
    <col min="10" max="10" width="12.85546875" style="26" customWidth="1"/>
    <col min="11" max="11" width="14.140625" style="26" bestFit="1" customWidth="1"/>
    <col min="12" max="12" width="0" style="26" hidden="1" customWidth="1"/>
    <col min="13" max="14" width="9.140625" style="26"/>
  </cols>
  <sheetData>
    <row r="1" spans="1:14" ht="23.25" customHeight="1"/>
    <row r="2" spans="1:14">
      <c r="A2" s="57" t="s">
        <v>11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4" spans="1:14" s="1" customFormat="1" ht="57">
      <c r="A4" s="44" t="s">
        <v>0</v>
      </c>
      <c r="B4" s="44" t="s">
        <v>18</v>
      </c>
      <c r="C4" s="44" t="s">
        <v>2</v>
      </c>
      <c r="D4" s="44" t="s">
        <v>3</v>
      </c>
      <c r="E4" s="44" t="s">
        <v>4</v>
      </c>
      <c r="F4" s="44" t="s">
        <v>5</v>
      </c>
      <c r="G4" s="44" t="s">
        <v>6</v>
      </c>
      <c r="H4" s="44" t="s">
        <v>7</v>
      </c>
      <c r="I4" s="44"/>
      <c r="J4" s="44" t="s">
        <v>8</v>
      </c>
      <c r="K4" s="44" t="s">
        <v>9</v>
      </c>
      <c r="L4" s="27"/>
      <c r="M4" s="27"/>
      <c r="N4" s="27"/>
    </row>
    <row r="5" spans="1:14">
      <c r="A5" s="28">
        <v>0</v>
      </c>
      <c r="B5" s="29">
        <v>5031.3</v>
      </c>
      <c r="C5" s="29">
        <v>1571.8</v>
      </c>
      <c r="D5" s="30">
        <f>(1/((1+0.065)))</f>
        <v>0.93896713615023475</v>
      </c>
      <c r="E5" s="30">
        <f>$B$5*D5</f>
        <v>4724.2253521126759</v>
      </c>
      <c r="F5" s="30"/>
      <c r="G5" s="30"/>
      <c r="H5" s="28"/>
      <c r="I5" s="55">
        <v>-6029.09</v>
      </c>
      <c r="J5" s="31"/>
      <c r="K5" s="28"/>
    </row>
    <row r="6" spans="1:14">
      <c r="A6" s="28">
        <v>1</v>
      </c>
      <c r="B6" s="30"/>
      <c r="C6" s="30"/>
      <c r="D6" s="30">
        <f>(1/((1+0.065)^A6))</f>
        <v>0.93896713615023475</v>
      </c>
      <c r="E6" s="30">
        <f>F6-E5</f>
        <v>-3248.3568075117369</v>
      </c>
      <c r="F6" s="30">
        <f>$C$5*D6</f>
        <v>1475.868544600939</v>
      </c>
      <c r="G6" s="30">
        <v>969.84037560000002</v>
      </c>
      <c r="H6" s="32"/>
      <c r="I6" s="29">
        <f>$C$5</f>
        <v>1571.8</v>
      </c>
      <c r="J6" s="31">
        <v>-0.39304438978358364</v>
      </c>
      <c r="K6" s="33">
        <f>G6/$E$5</f>
        <v>0.20529087909963628</v>
      </c>
      <c r="L6" s="34" t="e">
        <f>IRR(I5:I6)</f>
        <v>#NUM!</v>
      </c>
    </row>
    <row r="7" spans="1:14" s="25" customFormat="1">
      <c r="A7" s="28">
        <v>2</v>
      </c>
      <c r="B7" s="30"/>
      <c r="C7" s="30"/>
      <c r="D7" s="30">
        <f>(1/((1+0.065)^A7))</f>
        <v>0.88165928277017358</v>
      </c>
      <c r="E7" s="30">
        <f>F7+E6</f>
        <v>-1862.5647468535781</v>
      </c>
      <c r="F7" s="30">
        <f>$C$5*D7</f>
        <v>1385.7920606581588</v>
      </c>
      <c r="G7" s="30">
        <f>G6+F7</f>
        <v>2355.632436258159</v>
      </c>
      <c r="H7" s="35"/>
      <c r="I7" s="29">
        <f t="shared" ref="I7:I25" si="0">$C$5</f>
        <v>1571.8</v>
      </c>
      <c r="J7" s="31">
        <v>0.13957252965191719</v>
      </c>
      <c r="K7" s="33">
        <f t="shared" ref="K7:K25" si="1">G7/$E$5</f>
        <v>0.49862829579133416</v>
      </c>
      <c r="L7" s="36">
        <f>IRR(I5:I7)</f>
        <v>-0.34268170319267238</v>
      </c>
      <c r="M7" s="37"/>
      <c r="N7" s="37"/>
    </row>
    <row r="8" spans="1:14">
      <c r="A8" s="28">
        <v>3</v>
      </c>
      <c r="B8" s="30"/>
      <c r="C8" s="30"/>
      <c r="D8" s="30">
        <f t="shared" ref="D8:D25" si="2">(1/((1+0.065)^A8))</f>
        <v>0.82784909180297994</v>
      </c>
      <c r="E8" s="30">
        <f>F8+E7</f>
        <v>-561.35154435765435</v>
      </c>
      <c r="F8" s="30">
        <f t="shared" ref="F8:F25" si="3">$C$5*D8</f>
        <v>1301.2132024959237</v>
      </c>
      <c r="G8" s="30">
        <f>G7+F8</f>
        <v>3656.8456387540828</v>
      </c>
      <c r="H8" s="35"/>
      <c r="I8" s="29">
        <f t="shared" si="0"/>
        <v>1571.8</v>
      </c>
      <c r="J8" s="31">
        <v>0.37187890437502819</v>
      </c>
      <c r="K8" s="33">
        <f t="shared" si="1"/>
        <v>0.77406248986804571</v>
      </c>
      <c r="L8" s="34">
        <f>IRR(I5:I8)</f>
        <v>-0.11349227094620107</v>
      </c>
    </row>
    <row r="9" spans="1:14" s="53" customFormat="1">
      <c r="A9" s="45">
        <v>4</v>
      </c>
      <c r="B9" s="46"/>
      <c r="C9" s="46"/>
      <c r="D9" s="46">
        <f t="shared" si="2"/>
        <v>0.77732309089481699</v>
      </c>
      <c r="E9" s="46">
        <f>F9+E8</f>
        <v>660.44488991081903</v>
      </c>
      <c r="F9" s="46">
        <f t="shared" si="3"/>
        <v>1221.7964342684734</v>
      </c>
      <c r="G9" s="46">
        <f t="shared" ref="G9:G23" si="4">G8+F9</f>
        <v>4878.6420730225564</v>
      </c>
      <c r="H9" s="47">
        <f>1-(E9/F9)+2</f>
        <v>2.459447685893561</v>
      </c>
      <c r="I9" s="48">
        <f t="shared" si="0"/>
        <v>1571.8</v>
      </c>
      <c r="J9" s="49">
        <v>0.4806832597947821</v>
      </c>
      <c r="K9" s="50">
        <f t="shared" si="1"/>
        <v>1.0326861462781036</v>
      </c>
      <c r="L9" s="51">
        <f>IRR(I5:I9)</f>
        <v>1.6981347898479607E-2</v>
      </c>
      <c r="M9" s="52"/>
      <c r="N9" s="52"/>
    </row>
    <row r="10" spans="1:14">
      <c r="A10" s="28">
        <v>5</v>
      </c>
      <c r="B10" s="30"/>
      <c r="C10" s="30"/>
      <c r="D10" s="30">
        <f t="shared" si="2"/>
        <v>0.72988083652095492</v>
      </c>
      <c r="E10" s="30">
        <f t="shared" ref="E10:E22" si="5">F10+E9</f>
        <v>1807.671588754456</v>
      </c>
      <c r="F10" s="30">
        <f t="shared" si="3"/>
        <v>1147.226698843637</v>
      </c>
      <c r="G10" s="30">
        <f t="shared" si="4"/>
        <v>6025.8687718661931</v>
      </c>
      <c r="H10" s="32"/>
      <c r="I10" s="29">
        <f t="shared" si="0"/>
        <v>1571.8</v>
      </c>
      <c r="J10" s="31">
        <v>0.53595449211665946</v>
      </c>
      <c r="K10" s="33">
        <f t="shared" si="1"/>
        <v>1.2755252602781579</v>
      </c>
      <c r="L10" s="34">
        <f>IRR(I5:I10)</f>
        <v>9.5397045332314495E-2</v>
      </c>
    </row>
    <row r="11" spans="1:14">
      <c r="A11" s="28">
        <v>6</v>
      </c>
      <c r="B11" s="30"/>
      <c r="C11" s="30"/>
      <c r="D11" s="30">
        <f t="shared" si="2"/>
        <v>0.68533411879901873</v>
      </c>
      <c r="E11" s="30">
        <f t="shared" si="5"/>
        <v>2884.8797566827534</v>
      </c>
      <c r="F11" s="30">
        <f t="shared" si="3"/>
        <v>1077.2081679282976</v>
      </c>
      <c r="G11" s="30">
        <f t="shared" si="4"/>
        <v>7103.0769397944905</v>
      </c>
      <c r="H11" s="38"/>
      <c r="I11" s="29">
        <f t="shared" si="0"/>
        <v>1571.8</v>
      </c>
      <c r="J11" s="31">
        <v>0.56576508799649428</v>
      </c>
      <c r="K11" s="33">
        <f t="shared" si="1"/>
        <v>1.5035432076960493</v>
      </c>
      <c r="L11" s="34">
        <f>IRR(I5:I11)</f>
        <v>0.14502088484060094</v>
      </c>
    </row>
    <row r="12" spans="1:14">
      <c r="A12" s="28">
        <v>7</v>
      </c>
      <c r="B12" s="30"/>
      <c r="C12" s="30"/>
      <c r="D12" s="30">
        <f>(1/((1+0.065)^A12))</f>
        <v>0.64350621483475945</v>
      </c>
      <c r="E12" s="30">
        <f t="shared" si="5"/>
        <v>3896.342825160028</v>
      </c>
      <c r="F12" s="30">
        <f t="shared" si="3"/>
        <v>1011.4630684772749</v>
      </c>
      <c r="G12" s="30">
        <f t="shared" si="4"/>
        <v>8114.5400082717651</v>
      </c>
      <c r="H12" s="38"/>
      <c r="I12" s="29">
        <f t="shared" si="0"/>
        <v>1571.8</v>
      </c>
      <c r="J12" s="31">
        <v>0.58253959189263305</v>
      </c>
      <c r="K12" s="33">
        <f t="shared" si="1"/>
        <v>1.7176445667738816</v>
      </c>
      <c r="L12" s="34">
        <f>IRR(I5:I12)</f>
        <v>0.17777138048121521</v>
      </c>
    </row>
    <row r="13" spans="1:14">
      <c r="A13" s="28">
        <v>8</v>
      </c>
      <c r="B13" s="30"/>
      <c r="C13" s="30"/>
      <c r="D13" s="30">
        <f t="shared" si="2"/>
        <v>0.60423118763827188</v>
      </c>
      <c r="E13" s="30">
        <f>F13+E12</f>
        <v>4846.0734058898634</v>
      </c>
      <c r="F13" s="30">
        <f t="shared" si="3"/>
        <v>949.73058072983576</v>
      </c>
      <c r="G13" s="30">
        <f t="shared" si="4"/>
        <v>9064.2705890016005</v>
      </c>
      <c r="H13" s="38"/>
      <c r="I13" s="29">
        <f t="shared" si="0"/>
        <v>1571.8</v>
      </c>
      <c r="J13" s="31">
        <v>0.59226520805407001</v>
      </c>
      <c r="K13" s="33">
        <f t="shared" si="1"/>
        <v>1.9186787067530668</v>
      </c>
      <c r="L13" s="34">
        <f>IRR(I5:I13)</f>
        <v>0.20012010397987451</v>
      </c>
    </row>
    <row r="14" spans="1:14">
      <c r="A14" s="39">
        <v>9</v>
      </c>
      <c r="B14" s="40"/>
      <c r="C14" s="40"/>
      <c r="D14" s="40">
        <f t="shared" si="2"/>
        <v>0.56735322782936326</v>
      </c>
      <c r="E14" s="40">
        <f t="shared" si="5"/>
        <v>5737.8392093920565</v>
      </c>
      <c r="F14" s="40">
        <f t="shared" si="3"/>
        <v>891.76580350219319</v>
      </c>
      <c r="G14" s="40">
        <f t="shared" si="4"/>
        <v>9956.0363925037927</v>
      </c>
      <c r="H14" s="38"/>
      <c r="I14" s="29">
        <f t="shared" si="0"/>
        <v>1571.8</v>
      </c>
      <c r="J14" s="41">
        <v>0.59802448742609526</v>
      </c>
      <c r="K14" s="42">
        <f t="shared" si="1"/>
        <v>2.1074431574377477</v>
      </c>
      <c r="L14" s="34">
        <f>IRR(I5:I14)</f>
        <v>0.21578235862793849</v>
      </c>
    </row>
    <row r="15" spans="1:14">
      <c r="A15" s="39">
        <v>10</v>
      </c>
      <c r="B15" s="40"/>
      <c r="C15" s="40"/>
      <c r="D15" s="40">
        <f t="shared" si="2"/>
        <v>0.53272603552052888</v>
      </c>
      <c r="E15" s="40">
        <f>F15+E14</f>
        <v>6575.1779920232239</v>
      </c>
      <c r="F15" s="40">
        <f t="shared" si="3"/>
        <v>837.33878263116731</v>
      </c>
      <c r="G15" s="40">
        <f t="shared" si="4"/>
        <v>10793.375175134959</v>
      </c>
      <c r="H15" s="39"/>
      <c r="I15" s="29">
        <f t="shared" si="0"/>
        <v>1571.8</v>
      </c>
      <c r="J15" s="41">
        <v>0.6014864030735374</v>
      </c>
      <c r="K15" s="42">
        <f t="shared" si="1"/>
        <v>2.2846867731041147</v>
      </c>
      <c r="L15" s="34">
        <f>IRR(I5:I15)</f>
        <v>0.22699622457864407</v>
      </c>
    </row>
    <row r="16" spans="1:14">
      <c r="A16" s="39">
        <v>11</v>
      </c>
      <c r="B16" s="40"/>
      <c r="C16" s="40"/>
      <c r="D16" s="40">
        <f t="shared" si="2"/>
        <v>0.50021223992537933</v>
      </c>
      <c r="E16" s="40">
        <f t="shared" si="5"/>
        <v>7361.4115907379346</v>
      </c>
      <c r="F16" s="40">
        <f t="shared" si="3"/>
        <v>786.23359871471121</v>
      </c>
      <c r="G16" s="40">
        <f t="shared" si="4"/>
        <v>11579.60877384967</v>
      </c>
      <c r="H16" s="39"/>
      <c r="I16" s="29">
        <f t="shared" si="0"/>
        <v>1571.8</v>
      </c>
      <c r="J16" s="41">
        <v>0.60358947338083446</v>
      </c>
      <c r="K16" s="42">
        <f t="shared" si="1"/>
        <v>2.4511127033072762</v>
      </c>
      <c r="L16" s="34">
        <f>IRR(I5:I16)</f>
        <v>0.23516582898490065</v>
      </c>
    </row>
    <row r="17" spans="1:12">
      <c r="A17" s="39">
        <v>12</v>
      </c>
      <c r="B17" s="40"/>
      <c r="C17" s="40"/>
      <c r="D17" s="40">
        <f t="shared" si="2"/>
        <v>0.4696828543900276</v>
      </c>
      <c r="E17" s="40">
        <f t="shared" si="5"/>
        <v>8099.6591012681802</v>
      </c>
      <c r="F17" s="40">
        <f t="shared" si="3"/>
        <v>738.24751053024534</v>
      </c>
      <c r="G17" s="40">
        <f t="shared" si="4"/>
        <v>12317.856284379915</v>
      </c>
      <c r="H17" s="39"/>
      <c r="I17" s="29">
        <f t="shared" si="0"/>
        <v>1571.8</v>
      </c>
      <c r="J17" s="41">
        <v>0.60487659723539988</v>
      </c>
      <c r="K17" s="42">
        <f t="shared" si="1"/>
        <v>2.6073811823712778</v>
      </c>
      <c r="L17" s="34">
        <f>IRR(I5:I17)</f>
        <v>0.24120278189222308</v>
      </c>
    </row>
    <row r="18" spans="1:12">
      <c r="A18" s="39">
        <v>13</v>
      </c>
      <c r="B18" s="40"/>
      <c r="C18" s="40"/>
      <c r="D18" s="40">
        <f t="shared" si="2"/>
        <v>0.44101676468547191</v>
      </c>
      <c r="E18" s="40">
        <f t="shared" si="5"/>
        <v>8792.849252000804</v>
      </c>
      <c r="F18" s="40">
        <f t="shared" si="3"/>
        <v>693.19015073262472</v>
      </c>
      <c r="G18" s="40">
        <f t="shared" si="4"/>
        <v>13011.046435112541</v>
      </c>
      <c r="H18" s="39"/>
      <c r="I18" s="29">
        <f t="shared" si="0"/>
        <v>1571.8</v>
      </c>
      <c r="J18" s="41">
        <v>0.60566845610614262</v>
      </c>
      <c r="K18" s="42">
        <f t="shared" si="1"/>
        <v>2.7541121486285567</v>
      </c>
      <c r="L18" s="34">
        <f>IRR(I5:I18)</f>
        <v>0.2457163211057691</v>
      </c>
    </row>
    <row r="19" spans="1:12">
      <c r="A19" s="39">
        <v>14</v>
      </c>
      <c r="B19" s="40"/>
      <c r="C19" s="40"/>
      <c r="D19" s="40">
        <f t="shared" si="2"/>
        <v>0.41410024853095956</v>
      </c>
      <c r="E19" s="40">
        <f t="shared" si="5"/>
        <v>9443.7320226417669</v>
      </c>
      <c r="F19" s="40">
        <f t="shared" si="3"/>
        <v>650.88277064096224</v>
      </c>
      <c r="G19" s="40">
        <f t="shared" si="4"/>
        <v>13661.929205753504</v>
      </c>
      <c r="H19" s="39"/>
      <c r="I19" s="29">
        <f t="shared" si="0"/>
        <v>1571.8</v>
      </c>
      <c r="J19" s="41">
        <v>0.6061573885069016</v>
      </c>
      <c r="K19" s="42">
        <f t="shared" si="1"/>
        <v>2.8918877037997102</v>
      </c>
      <c r="L19" s="34">
        <f>IRR(I5:I19)</f>
        <v>0.24912374767368514</v>
      </c>
    </row>
    <row r="20" spans="1:12">
      <c r="A20" s="39">
        <v>15</v>
      </c>
      <c r="B20" s="40"/>
      <c r="C20" s="40"/>
      <c r="D20" s="40">
        <f t="shared" si="2"/>
        <v>0.38882652444221566</v>
      </c>
      <c r="E20" s="40">
        <f t="shared" si="5"/>
        <v>10054.889553760042</v>
      </c>
      <c r="F20" s="40">
        <f t="shared" si="3"/>
        <v>611.15753111827451</v>
      </c>
      <c r="G20" s="40">
        <f t="shared" si="4"/>
        <v>14273.086736871779</v>
      </c>
      <c r="H20" s="39"/>
      <c r="I20" s="29">
        <f t="shared" si="0"/>
        <v>1571.8</v>
      </c>
      <c r="J20" s="41">
        <v>0.60646003676091353</v>
      </c>
      <c r="K20" s="42">
        <f t="shared" si="1"/>
        <v>3.0212544222702773</v>
      </c>
      <c r="L20" s="34">
        <f>IRR(I5:I20)</f>
        <v>0.25171696111547248</v>
      </c>
    </row>
    <row r="21" spans="1:12">
      <c r="A21" s="39">
        <v>16</v>
      </c>
      <c r="B21" s="40"/>
      <c r="C21" s="40"/>
      <c r="D21" s="40">
        <f t="shared" si="2"/>
        <v>0.36509532811475648</v>
      </c>
      <c r="E21" s="40">
        <f t="shared" si="5"/>
        <v>10628.746390490816</v>
      </c>
      <c r="F21" s="40">
        <f t="shared" si="3"/>
        <v>573.85683673077426</v>
      </c>
      <c r="G21" s="40">
        <f t="shared" si="4"/>
        <v>14846.943573602553</v>
      </c>
      <c r="H21" s="39"/>
      <c r="I21" s="29">
        <f t="shared" si="0"/>
        <v>1571.8</v>
      </c>
      <c r="J21" s="41">
        <v>0.6066476983468222</v>
      </c>
      <c r="K21" s="42">
        <f t="shared" si="1"/>
        <v>3.1427255194257389</v>
      </c>
      <c r="L21" s="34">
        <f>IRR(I5:I21)</f>
        <v>0.25370385164987536</v>
      </c>
    </row>
    <row r="22" spans="1:12">
      <c r="A22" s="39">
        <v>17</v>
      </c>
      <c r="B22" s="40"/>
      <c r="C22" s="40"/>
      <c r="D22" s="40">
        <f t="shared" si="2"/>
        <v>0.34281251466174323</v>
      </c>
      <c r="E22" s="40">
        <f t="shared" si="5"/>
        <v>11167.579101036144</v>
      </c>
      <c r="F22" s="40">
        <f t="shared" si="3"/>
        <v>538.83271054532804</v>
      </c>
      <c r="G22" s="40">
        <f t="shared" si="4"/>
        <v>15385.776284147882</v>
      </c>
      <c r="H22" s="39"/>
      <c r="I22" s="29">
        <f t="shared" si="0"/>
        <v>1571.8</v>
      </c>
      <c r="J22" s="41">
        <v>0.606764197650006</v>
      </c>
      <c r="K22" s="42">
        <f t="shared" si="1"/>
        <v>3.2567828876468297</v>
      </c>
      <c r="L22" s="34">
        <f>IRR(I5:I22)</f>
        <v>0.25523478649266329</v>
      </c>
    </row>
    <row r="23" spans="1:12">
      <c r="A23" s="39">
        <v>18</v>
      </c>
      <c r="B23" s="40"/>
      <c r="C23" s="40"/>
      <c r="D23" s="40">
        <f t="shared" si="2"/>
        <v>0.32188968512839738</v>
      </c>
      <c r="E23" s="40">
        <f>F23+E22</f>
        <v>11673.525308120959</v>
      </c>
      <c r="F23" s="40">
        <f t="shared" si="3"/>
        <v>505.946207084815</v>
      </c>
      <c r="G23" s="40">
        <f t="shared" si="4"/>
        <v>15891.722491232696</v>
      </c>
      <c r="H23" s="39"/>
      <c r="I23" s="29">
        <f t="shared" si="0"/>
        <v>1571.8</v>
      </c>
      <c r="J23" s="41">
        <v>0.60683657755004239</v>
      </c>
      <c r="K23" s="42">
        <f t="shared" si="1"/>
        <v>3.3638790080422201</v>
      </c>
      <c r="L23" s="34">
        <f>IRR(I5:I23)</f>
        <v>0.25641998502852459</v>
      </c>
    </row>
    <row r="24" spans="1:12">
      <c r="A24" s="39">
        <v>19</v>
      </c>
      <c r="B24" s="40"/>
      <c r="C24" s="40"/>
      <c r="D24" s="40">
        <f t="shared" si="2"/>
        <v>0.30224383580131214</v>
      </c>
      <c r="E24" s="40">
        <f>F24+E23</f>
        <v>12148.592169233461</v>
      </c>
      <c r="F24" s="40">
        <f t="shared" si="3"/>
        <v>475.06686111250241</v>
      </c>
      <c r="G24" s="40">
        <f>G23+F24</f>
        <v>16366.789352345198</v>
      </c>
      <c r="H24" s="39"/>
      <c r="I24" s="29">
        <f t="shared" si="0"/>
        <v>1571.8</v>
      </c>
      <c r="J24" s="41">
        <v>0.60683657755004239</v>
      </c>
      <c r="K24" s="42">
        <f t="shared" si="1"/>
        <v>3.4644387455026808</v>
      </c>
      <c r="L24" s="34">
        <f>IRR(I5:I23)</f>
        <v>0.25641998502852459</v>
      </c>
    </row>
    <row r="25" spans="1:12">
      <c r="A25" s="39">
        <v>20</v>
      </c>
      <c r="B25" s="40"/>
      <c r="C25" s="40"/>
      <c r="D25" s="40">
        <f t="shared" si="2"/>
        <v>0.28379702892141989</v>
      </c>
      <c r="E25" s="40">
        <f>F25+E24</f>
        <v>12594.664339292149</v>
      </c>
      <c r="F25" s="40">
        <f t="shared" si="3"/>
        <v>446.07217005868779</v>
      </c>
      <c r="G25" s="40">
        <f>G24+F25</f>
        <v>16812.861522403888</v>
      </c>
      <c r="H25" s="39"/>
      <c r="I25" s="29">
        <f t="shared" si="0"/>
        <v>1571.8</v>
      </c>
      <c r="J25" s="41">
        <v>0.60690954975388844</v>
      </c>
      <c r="K25" s="42">
        <f t="shared" si="1"/>
        <v>3.5588610341979492</v>
      </c>
      <c r="L25" s="34">
        <f>IRR(I5:I25)</f>
        <v>0.25805954451943536</v>
      </c>
    </row>
    <row r="27" spans="1:12" ht="14.25" customHeight="1">
      <c r="D27" s="43"/>
      <c r="E27" s="43"/>
      <c r="F27" s="43"/>
      <c r="G27" s="43"/>
    </row>
    <row r="28" spans="1:12" hidden="1">
      <c r="B28" s="39" t="e">
        <f>(#REF!/((1+A28)^#REF!))-(#REF!/((1+A28)^#REF!))</f>
        <v>#REF!</v>
      </c>
      <c r="D28" s="43"/>
      <c r="E28" s="43"/>
      <c r="F28" s="43"/>
      <c r="G28" s="43"/>
    </row>
    <row r="29" spans="1:12">
      <c r="D29" s="43"/>
      <c r="E29" s="43"/>
      <c r="F29" s="43"/>
      <c r="G29" s="43"/>
    </row>
    <row r="30" spans="1:12">
      <c r="D30" s="43" t="s">
        <v>16</v>
      </c>
      <c r="E30" s="43"/>
      <c r="F30" s="43"/>
      <c r="G30" s="43" t="s">
        <v>17</v>
      </c>
    </row>
  </sheetData>
  <mergeCells count="1">
    <mergeCell ref="A2:K2"/>
  </mergeCells>
  <phoneticPr fontId="0" type="noConversion"/>
  <pageMargins left="0.48" right="0" top="0.74803149606299213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2017-11-08T17:07:59Z</cp:lastPrinted>
  <dcterms:created xsi:type="dcterms:W3CDTF">2006-09-16T00:00:00Z</dcterms:created>
  <dcterms:modified xsi:type="dcterms:W3CDTF">2017-11-08T17:10:45Z</dcterms:modified>
</cp:coreProperties>
</file>