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11160"/>
  </bookViews>
  <sheets>
    <sheet name="Аркуш1" sheetId="1" r:id="rId1"/>
  </sheets>
  <definedNames>
    <definedName name="_xlnm._FilterDatabase" localSheetId="0" hidden="1">Аркуш1!$B$103:$M$112</definedName>
    <definedName name="_xlnm.Print_Area" localSheetId="0">Аркуш1!$A$1:$N$176</definedName>
  </definedNames>
  <calcPr calcId="181029"/>
</workbook>
</file>

<file path=xl/calcChain.xml><?xml version="1.0" encoding="utf-8"?>
<calcChain xmlns="http://schemas.openxmlformats.org/spreadsheetml/2006/main">
  <c r="M110" i="1" l="1"/>
  <c r="M105" i="1"/>
  <c r="K105" i="1"/>
  <c r="J105" i="1"/>
  <c r="M104" i="1"/>
  <c r="M107" i="1"/>
  <c r="M109" i="1"/>
  <c r="M111" i="1"/>
  <c r="M112" i="1"/>
  <c r="M108" i="1"/>
  <c r="L105" i="1"/>
  <c r="L106" i="1"/>
  <c r="M169" i="1"/>
  <c r="M170" i="1"/>
  <c r="M172" i="1"/>
  <c r="M171" i="1"/>
  <c r="M168" i="1"/>
  <c r="L169" i="1"/>
  <c r="K169" i="1"/>
  <c r="J169" i="1"/>
  <c r="L170" i="1"/>
  <c r="L172" i="1"/>
  <c r="K172" i="1"/>
  <c r="J172" i="1"/>
  <c r="L171" i="1"/>
  <c r="L168" i="1"/>
  <c r="K168" i="1"/>
  <c r="J168" i="1"/>
  <c r="I173" i="1"/>
  <c r="I174" i="1"/>
  <c r="H173" i="1"/>
  <c r="H174" i="1"/>
  <c r="G173" i="1"/>
  <c r="G174" i="1"/>
  <c r="F173" i="1"/>
  <c r="F174" i="1"/>
  <c r="E173" i="1"/>
  <c r="E174" i="1"/>
  <c r="D173" i="1"/>
  <c r="C173" i="1"/>
  <c r="D47" i="1"/>
  <c r="C47" i="1"/>
  <c r="L159" i="1"/>
  <c r="K159" i="1"/>
  <c r="J159" i="1"/>
  <c r="L160" i="1"/>
  <c r="K160" i="1"/>
  <c r="J160" i="1"/>
  <c r="L158" i="1"/>
  <c r="K158" i="1"/>
  <c r="J158" i="1"/>
  <c r="H161" i="1"/>
  <c r="H162" i="1"/>
  <c r="F161" i="1"/>
  <c r="F162" i="1"/>
  <c r="E161" i="1"/>
  <c r="E162" i="1"/>
  <c r="D161" i="1"/>
  <c r="C161" i="1"/>
  <c r="M142" i="1"/>
  <c r="K142" i="1"/>
  <c r="J142" i="1"/>
  <c r="M146" i="1"/>
  <c r="M144" i="1"/>
  <c r="M147" i="1"/>
  <c r="M148" i="1"/>
  <c r="M143" i="1"/>
  <c r="M145" i="1"/>
  <c r="M150" i="1"/>
  <c r="M141" i="1"/>
  <c r="M149" i="1"/>
  <c r="M140" i="1"/>
  <c r="L142" i="1"/>
  <c r="L146" i="1"/>
  <c r="K146" i="1"/>
  <c r="J146" i="1"/>
  <c r="L144" i="1"/>
  <c r="K144" i="1"/>
  <c r="J144" i="1"/>
  <c r="L147" i="1"/>
  <c r="K147" i="1"/>
  <c r="J147" i="1"/>
  <c r="L148" i="1"/>
  <c r="K148" i="1"/>
  <c r="J148" i="1"/>
  <c r="L143" i="1"/>
  <c r="K143" i="1"/>
  <c r="J143" i="1"/>
  <c r="L145" i="1"/>
  <c r="L150" i="1"/>
  <c r="L141" i="1"/>
  <c r="K141" i="1"/>
  <c r="J141" i="1"/>
  <c r="L149" i="1"/>
  <c r="L140" i="1"/>
  <c r="K140" i="1"/>
  <c r="J140" i="1"/>
  <c r="I151" i="1"/>
  <c r="I152" i="1"/>
  <c r="H151" i="1"/>
  <c r="H152" i="1"/>
  <c r="G151" i="1"/>
  <c r="G152" i="1"/>
  <c r="F151" i="1"/>
  <c r="F152" i="1"/>
  <c r="E151" i="1"/>
  <c r="E152" i="1"/>
  <c r="D151" i="1"/>
  <c r="C151" i="1"/>
  <c r="M120" i="1"/>
  <c r="M121" i="1"/>
  <c r="M122" i="1"/>
  <c r="K122" i="1"/>
  <c r="J122" i="1"/>
  <c r="M123" i="1"/>
  <c r="M126" i="1"/>
  <c r="K126" i="1"/>
  <c r="J126" i="1"/>
  <c r="M128" i="1"/>
  <c r="M127" i="1"/>
  <c r="K127" i="1"/>
  <c r="J127" i="1"/>
  <c r="M125" i="1"/>
  <c r="M124" i="1"/>
  <c r="L120" i="1"/>
  <c r="K120" i="1"/>
  <c r="J120" i="1"/>
  <c r="L121" i="1"/>
  <c r="K121" i="1"/>
  <c r="J121" i="1"/>
  <c r="L122" i="1"/>
  <c r="L123" i="1"/>
  <c r="K123" i="1"/>
  <c r="J123" i="1"/>
  <c r="L126" i="1"/>
  <c r="L128" i="1"/>
  <c r="K128" i="1"/>
  <c r="J128" i="1"/>
  <c r="L127" i="1"/>
  <c r="L125" i="1"/>
  <c r="K125" i="1"/>
  <c r="J125" i="1"/>
  <c r="L124" i="1"/>
  <c r="K124" i="1"/>
  <c r="J124" i="1"/>
  <c r="I129" i="1"/>
  <c r="I130" i="1"/>
  <c r="H129" i="1"/>
  <c r="H130" i="1"/>
  <c r="G129" i="1"/>
  <c r="G130" i="1"/>
  <c r="F129" i="1"/>
  <c r="F130" i="1"/>
  <c r="E129" i="1"/>
  <c r="E130" i="1"/>
  <c r="D129" i="1"/>
  <c r="C129" i="1"/>
  <c r="M103" i="1"/>
  <c r="M106" i="1"/>
  <c r="L103" i="1"/>
  <c r="L109" i="1"/>
  <c r="K109" i="1"/>
  <c r="J109" i="1"/>
  <c r="L110" i="1"/>
  <c r="K110" i="1"/>
  <c r="J110" i="1"/>
  <c r="L108" i="1"/>
  <c r="L111" i="1"/>
  <c r="K111" i="1"/>
  <c r="J111" i="1"/>
  <c r="L112" i="1"/>
  <c r="K112" i="1"/>
  <c r="J112" i="1"/>
  <c r="L107" i="1"/>
  <c r="K107" i="1"/>
  <c r="J107" i="1"/>
  <c r="L104" i="1"/>
  <c r="K104" i="1"/>
  <c r="J104" i="1"/>
  <c r="H113" i="1"/>
  <c r="H114" i="1"/>
  <c r="G113" i="1"/>
  <c r="G114" i="1"/>
  <c r="F113" i="1"/>
  <c r="F114" i="1"/>
  <c r="E113" i="1"/>
  <c r="E114" i="1"/>
  <c r="D113" i="1"/>
  <c r="C113" i="1"/>
  <c r="M59" i="1"/>
  <c r="M57" i="1"/>
  <c r="M55" i="1"/>
  <c r="M62" i="1"/>
  <c r="M84" i="1"/>
  <c r="M81" i="1"/>
  <c r="M71" i="1"/>
  <c r="K71" i="1"/>
  <c r="J71" i="1"/>
  <c r="M70" i="1"/>
  <c r="M72" i="1"/>
  <c r="M63" i="1"/>
  <c r="M75" i="1"/>
  <c r="K75" i="1"/>
  <c r="J75" i="1"/>
  <c r="M66" i="1"/>
  <c r="M58" i="1"/>
  <c r="K58" i="1"/>
  <c r="J58" i="1"/>
  <c r="M76" i="1"/>
  <c r="M67" i="1"/>
  <c r="K67" i="1"/>
  <c r="J67" i="1"/>
  <c r="M74" i="1"/>
  <c r="M69" i="1"/>
  <c r="M73" i="1"/>
  <c r="M79" i="1"/>
  <c r="K79" i="1"/>
  <c r="J79" i="1"/>
  <c r="M80" i="1"/>
  <c r="M86" i="1"/>
  <c r="M83" i="1"/>
  <c r="M82" i="1"/>
  <c r="M85" i="1"/>
  <c r="M56" i="1"/>
  <c r="M65" i="1"/>
  <c r="M68" i="1"/>
  <c r="M61" i="1"/>
  <c r="M54" i="1"/>
  <c r="M64" i="1"/>
  <c r="M77" i="1"/>
  <c r="M88" i="1"/>
  <c r="M60" i="1"/>
  <c r="K60" i="1"/>
  <c r="J60" i="1"/>
  <c r="M78" i="1"/>
  <c r="M87" i="1"/>
  <c r="L59" i="1"/>
  <c r="L57" i="1"/>
  <c r="K57" i="1"/>
  <c r="J57" i="1"/>
  <c r="L55" i="1"/>
  <c r="L62" i="1"/>
  <c r="K62" i="1"/>
  <c r="J62" i="1"/>
  <c r="L84" i="1"/>
  <c r="K84" i="1"/>
  <c r="J84" i="1"/>
  <c r="L81" i="1"/>
  <c r="L71" i="1"/>
  <c r="L70" i="1"/>
  <c r="K70" i="1"/>
  <c r="J70" i="1"/>
  <c r="L72" i="1"/>
  <c r="L63" i="1"/>
  <c r="K63" i="1"/>
  <c r="J63" i="1"/>
  <c r="L75" i="1"/>
  <c r="L66" i="1"/>
  <c r="L58" i="1"/>
  <c r="L76" i="1"/>
  <c r="K76" i="1"/>
  <c r="J76" i="1"/>
  <c r="L67" i="1"/>
  <c r="L74" i="1"/>
  <c r="K74" i="1"/>
  <c r="J74" i="1"/>
  <c r="L69" i="1"/>
  <c r="L73" i="1"/>
  <c r="L79" i="1"/>
  <c r="L80" i="1"/>
  <c r="K80" i="1"/>
  <c r="J80" i="1"/>
  <c r="L86" i="1"/>
  <c r="K86" i="1"/>
  <c r="J86" i="1"/>
  <c r="L83" i="1"/>
  <c r="K83" i="1"/>
  <c r="J83" i="1"/>
  <c r="L82" i="1"/>
  <c r="L85" i="1"/>
  <c r="K85" i="1"/>
  <c r="J85" i="1"/>
  <c r="L56" i="1"/>
  <c r="L65" i="1"/>
  <c r="K65" i="1"/>
  <c r="J65" i="1"/>
  <c r="L68" i="1"/>
  <c r="L61" i="1"/>
  <c r="K61" i="1"/>
  <c r="J61" i="1"/>
  <c r="L54" i="1"/>
  <c r="L64" i="1"/>
  <c r="K64" i="1"/>
  <c r="J64" i="1"/>
  <c r="L77" i="1"/>
  <c r="L88" i="1"/>
  <c r="L60" i="1"/>
  <c r="L78" i="1"/>
  <c r="L87" i="1"/>
  <c r="M7" i="1"/>
  <c r="M8" i="1"/>
  <c r="L8" i="1"/>
  <c r="K8" i="1"/>
  <c r="J8" i="1"/>
  <c r="L15" i="1"/>
  <c r="K15" i="1"/>
  <c r="J15" i="1"/>
  <c r="L19" i="1"/>
  <c r="K19" i="1"/>
  <c r="J19" i="1"/>
  <c r="L18" i="1"/>
  <c r="K18" i="1"/>
  <c r="J18" i="1"/>
  <c r="L10" i="1"/>
  <c r="K10" i="1"/>
  <c r="J10" i="1"/>
  <c r="L35" i="1"/>
  <c r="K35" i="1"/>
  <c r="J35" i="1"/>
  <c r="L11" i="1"/>
  <c r="K11" i="1"/>
  <c r="J11" i="1"/>
  <c r="L21" i="1"/>
  <c r="K21" i="1"/>
  <c r="J21" i="1"/>
  <c r="L9" i="1"/>
  <c r="K9" i="1"/>
  <c r="J9" i="1"/>
  <c r="L34" i="1"/>
  <c r="K34" i="1"/>
  <c r="J34" i="1"/>
  <c r="L14" i="1"/>
  <c r="K14" i="1"/>
  <c r="J14" i="1"/>
  <c r="L22" i="1"/>
  <c r="K22" i="1"/>
  <c r="J22" i="1"/>
  <c r="L12" i="1"/>
  <c r="K12" i="1"/>
  <c r="J12" i="1"/>
  <c r="L31" i="1"/>
  <c r="K31" i="1"/>
  <c r="J31" i="1"/>
  <c r="L20" i="1"/>
  <c r="K20" i="1"/>
  <c r="J20" i="1"/>
  <c r="L29" i="1"/>
  <c r="K29" i="1"/>
  <c r="J29" i="1"/>
  <c r="L38" i="1"/>
  <c r="K38" i="1"/>
  <c r="J38" i="1"/>
  <c r="L16" i="1"/>
  <c r="K16" i="1"/>
  <c r="J16" i="1"/>
  <c r="L40" i="1"/>
  <c r="K40" i="1"/>
  <c r="J40" i="1"/>
  <c r="L33" i="1"/>
  <c r="K33" i="1"/>
  <c r="J33" i="1"/>
  <c r="L24" i="1"/>
  <c r="K24" i="1"/>
  <c r="J24" i="1"/>
  <c r="L26" i="1"/>
  <c r="K26" i="1"/>
  <c r="J26" i="1"/>
  <c r="L28" i="1"/>
  <c r="K28" i="1"/>
  <c r="J28" i="1"/>
  <c r="L41" i="1"/>
  <c r="K41" i="1"/>
  <c r="J41" i="1"/>
  <c r="L25" i="1"/>
  <c r="K25" i="1"/>
  <c r="J25" i="1"/>
  <c r="L27" i="1"/>
  <c r="K27" i="1"/>
  <c r="J27" i="1"/>
  <c r="L13" i="1"/>
  <c r="K13" i="1"/>
  <c r="J13" i="1"/>
  <c r="L37" i="1"/>
  <c r="K37" i="1"/>
  <c r="J37" i="1"/>
  <c r="L23" i="1"/>
  <c r="K23" i="1"/>
  <c r="J23" i="1"/>
  <c r="L36" i="1"/>
  <c r="K36" i="1"/>
  <c r="J36" i="1"/>
  <c r="L30" i="1"/>
  <c r="K30" i="1"/>
  <c r="J30" i="1"/>
  <c r="L46" i="1"/>
  <c r="K46" i="1"/>
  <c r="J46" i="1"/>
  <c r="L45" i="1"/>
  <c r="K45" i="1"/>
  <c r="J45" i="1"/>
  <c r="L32" i="1"/>
  <c r="K32" i="1"/>
  <c r="J32" i="1"/>
  <c r="L43" i="1"/>
  <c r="K43" i="1"/>
  <c r="J43" i="1"/>
  <c r="L39" i="1"/>
  <c r="K39" i="1"/>
  <c r="J39" i="1"/>
  <c r="L44" i="1"/>
  <c r="K44" i="1"/>
  <c r="J44" i="1"/>
  <c r="L42" i="1"/>
  <c r="K42" i="1"/>
  <c r="J42" i="1"/>
  <c r="L17" i="1"/>
  <c r="K17" i="1"/>
  <c r="J17" i="1"/>
  <c r="L7" i="1"/>
  <c r="I89" i="1"/>
  <c r="I90" i="1"/>
  <c r="I47" i="1"/>
  <c r="I48" i="1"/>
  <c r="H89" i="1"/>
  <c r="H90" i="1"/>
  <c r="H47" i="1"/>
  <c r="H48" i="1"/>
  <c r="G89" i="1"/>
  <c r="G90" i="1"/>
  <c r="G47" i="1"/>
  <c r="G48" i="1"/>
  <c r="F89" i="1"/>
  <c r="F90" i="1"/>
  <c r="E89" i="1"/>
  <c r="E90" i="1"/>
  <c r="E47" i="1"/>
  <c r="E48" i="1"/>
  <c r="F47" i="1"/>
  <c r="F48" i="1"/>
  <c r="D89" i="1"/>
  <c r="C89" i="1"/>
  <c r="K150" i="1"/>
  <c r="J150" i="1"/>
  <c r="K103" i="1"/>
  <c r="J103" i="1"/>
  <c r="K59" i="1"/>
  <c r="J59" i="1"/>
  <c r="K149" i="1"/>
  <c r="J149" i="1"/>
  <c r="K171" i="1"/>
  <c r="J171" i="1"/>
  <c r="K170" i="1"/>
  <c r="J170" i="1"/>
  <c r="K78" i="1"/>
  <c r="J78" i="1"/>
  <c r="K73" i="1"/>
  <c r="J73" i="1"/>
  <c r="K66" i="1"/>
  <c r="J66" i="1"/>
  <c r="K54" i="1"/>
  <c r="J54" i="1"/>
  <c r="K68" i="1"/>
  <c r="J68" i="1"/>
  <c r="K82" i="1"/>
  <c r="J82" i="1"/>
  <c r="K69" i="1"/>
  <c r="J69" i="1"/>
  <c r="K77" i="1"/>
  <c r="J77" i="1"/>
  <c r="K55" i="1"/>
  <c r="J55" i="1"/>
  <c r="K87" i="1"/>
  <c r="J87" i="1"/>
  <c r="K88" i="1"/>
  <c r="J88" i="1"/>
  <c r="K56" i="1"/>
  <c r="J56" i="1"/>
  <c r="K72" i="1"/>
  <c r="J72" i="1"/>
  <c r="K81" i="1"/>
  <c r="J81" i="1"/>
  <c r="K7" i="1"/>
  <c r="J7" i="1"/>
  <c r="J90" i="1"/>
  <c r="J48" i="1"/>
  <c r="J162" i="1"/>
  <c r="K145" i="1"/>
  <c r="J145" i="1"/>
  <c r="J152" i="1"/>
  <c r="J130" i="1"/>
  <c r="K106" i="1"/>
  <c r="J106" i="1"/>
  <c r="K108" i="1"/>
  <c r="J108" i="1"/>
  <c r="J174" i="1"/>
  <c r="J114" i="1"/>
</calcChain>
</file>

<file path=xl/sharedStrings.xml><?xml version="1.0" encoding="utf-8"?>
<sst xmlns="http://schemas.openxmlformats.org/spreadsheetml/2006/main" count="244" uniqueCount="152">
  <si>
    <t>№ п/п</t>
  </si>
  <si>
    <t>Установа/Будівля</t>
  </si>
  <si>
    <t>Кількість відвідувачів у роб. час, осіб</t>
  </si>
  <si>
    <t>Опалювальна площа із врахуванням висоти, м2</t>
  </si>
  <si>
    <t>Газ</t>
  </si>
  <si>
    <t>Теплової енергії</t>
  </si>
  <si>
    <t xml:space="preserve">Розподіл споживання по видах енергоресурсів </t>
  </si>
  <si>
    <t>Газ, м3</t>
  </si>
  <si>
    <t>ДНЗ № 07</t>
  </si>
  <si>
    <t>ДНЗ № 11</t>
  </si>
  <si>
    <t>ДНЗ № 15</t>
  </si>
  <si>
    <t>ДНЗ № 26</t>
  </si>
  <si>
    <t>ДНЗ № 33</t>
  </si>
  <si>
    <t>ДНЗ № 22</t>
  </si>
  <si>
    <t>ДНЗ № 38</t>
  </si>
  <si>
    <t>ДНЗ № 19</t>
  </si>
  <si>
    <t>ДНЗ № 09</t>
  </si>
  <si>
    <t>ДНЗ № 01</t>
  </si>
  <si>
    <t>ДНЗ № 21</t>
  </si>
  <si>
    <t>ДНЗ № 06</t>
  </si>
  <si>
    <t>ДНЗ № 08</t>
  </si>
  <si>
    <t>ДНЗ № 10</t>
  </si>
  <si>
    <t>ДНЗ № 05</t>
  </si>
  <si>
    <t>ДНЗ № 03</t>
  </si>
  <si>
    <t>ДНЗ № 41</t>
  </si>
  <si>
    <t>ДНЗ № 31</t>
  </si>
  <si>
    <t>ДНЗ № 04</t>
  </si>
  <si>
    <t>ДНЗ № 25</t>
  </si>
  <si>
    <t>ДНЗ № 13</t>
  </si>
  <si>
    <t>ДНЗ № 23</t>
  </si>
  <si>
    <t>ДНЗ № 29</t>
  </si>
  <si>
    <t>ДНЗ № 37</t>
  </si>
  <si>
    <t>ДНЗ № 14</t>
  </si>
  <si>
    <t>ДНЗ № 30</t>
  </si>
  <si>
    <t>ДНЗ № 17</t>
  </si>
  <si>
    <t>ДНЗ № 34</t>
  </si>
  <si>
    <t>ДНЗ № 20</t>
  </si>
  <si>
    <t>ДНЗ № 28</t>
  </si>
  <si>
    <t>ДНЗ № 16</t>
  </si>
  <si>
    <t>ДНЗ № 24</t>
  </si>
  <si>
    <t>ДНЗ № 32</t>
  </si>
  <si>
    <t>ДНЗ № 18</t>
  </si>
  <si>
    <t>ДНЗ № 12</t>
  </si>
  <si>
    <t>ДНЗ № 02</t>
  </si>
  <si>
    <t>ДНЗ № 40</t>
  </si>
  <si>
    <t>ДНЗ № 27</t>
  </si>
  <si>
    <t>ДНЗ № 35</t>
  </si>
  <si>
    <t>ДНЗ № 39</t>
  </si>
  <si>
    <t>РАЗОМ по ДНЗ</t>
  </si>
  <si>
    <t>СЕРЕДНЄ по ДНЗ</t>
  </si>
  <si>
    <t>КДЮСШ № 1</t>
  </si>
  <si>
    <t>ЗОШ № 2</t>
  </si>
  <si>
    <t>НВК № 10</t>
  </si>
  <si>
    <t>ЗОШ № 15</t>
  </si>
  <si>
    <t>ЗОШ № 17</t>
  </si>
  <si>
    <t>ЗОШ № 12</t>
  </si>
  <si>
    <t>ЗОШ № 16</t>
  </si>
  <si>
    <t>ЗОШ № 13</t>
  </si>
  <si>
    <t>Гімназія № 18</t>
  </si>
  <si>
    <t>НВК № 9</t>
  </si>
  <si>
    <t>ЗОШ № 3</t>
  </si>
  <si>
    <t>ЗОШ № 11</t>
  </si>
  <si>
    <t>НВК № 22</t>
  </si>
  <si>
    <t>Гімназія № 14**</t>
  </si>
  <si>
    <t>ЗОШ № 20</t>
  </si>
  <si>
    <t>Гімназія № 4</t>
  </si>
  <si>
    <t>НВК № 26</t>
  </si>
  <si>
    <t>ЗОШ № 5</t>
  </si>
  <si>
    <t>ЗОШ № 19</t>
  </si>
  <si>
    <t>ЗОШ № 25</t>
  </si>
  <si>
    <t>НВК № 24</t>
  </si>
  <si>
    <t>НВК № 7</t>
  </si>
  <si>
    <t>Луцький Ліцей № 27</t>
  </si>
  <si>
    <t>ЗОШ № 23</t>
  </si>
  <si>
    <t>ЗОШ № 1</t>
  </si>
  <si>
    <t>Луцький ліцей ЛМР у Волинській області</t>
  </si>
  <si>
    <t>Гімназія № 21</t>
  </si>
  <si>
    <t>ПУМ</t>
  </si>
  <si>
    <t xml:space="preserve">Центральна бухг. упр.освіти </t>
  </si>
  <si>
    <t>МНВК</t>
  </si>
  <si>
    <t>НРЦ</t>
  </si>
  <si>
    <t xml:space="preserve">ДЮСШ № 2 </t>
  </si>
  <si>
    <t>Методкабінет*</t>
  </si>
  <si>
    <t>Будинок вчителя</t>
  </si>
  <si>
    <t>Вечірня школа</t>
  </si>
  <si>
    <t>РАЗОМ по ЗОШ</t>
  </si>
  <si>
    <t>СЕРЕДНЄ по ЗОШ</t>
  </si>
  <si>
    <t>ДОШКІЛЬНІ НАВЧАЛЬНІ ЗАКЛАДИ</t>
  </si>
  <si>
    <t>ШКОЛИ ТА ПОЗАШКІЛЬНІ УСТАНОВИ</t>
  </si>
  <si>
    <t xml:space="preserve">   ВИКОНАВЧИЙ КОМІТЕТ ЛУЦЬКОЇ МІСЬКОЇ РАДИ</t>
  </si>
  <si>
    <t>ЛМР, Б. Хмельницького, 21</t>
  </si>
  <si>
    <t>ЛМР, Б. Хмельницького, 17</t>
  </si>
  <si>
    <t>ЛМР, Б. Хмельницького, 19</t>
  </si>
  <si>
    <t xml:space="preserve">Автогосподарство </t>
  </si>
  <si>
    <t>Терцентр по обслуговуванню ОНГ</t>
  </si>
  <si>
    <t>Департамент соціальної політики ЛМР</t>
  </si>
  <si>
    <t>ЦНАП</t>
  </si>
  <si>
    <t>Департамент ЖКГ</t>
  </si>
  <si>
    <t>РАГС, пр-т. Соборності, 18</t>
  </si>
  <si>
    <t>РАЗОМ по ЛМР</t>
  </si>
  <si>
    <t>СЕРЕДНЄ по ЛМР</t>
  </si>
  <si>
    <t>Прилуцька сільська рада</t>
  </si>
  <si>
    <t>ЗАКЛАДИ УПРАВЛІННЯ ОХОРОНИ ЗДОРОВ'Я</t>
  </si>
  <si>
    <t>ЛЦПМСД №1</t>
  </si>
  <si>
    <t>ЛМКЛ (клінічна лікарня)</t>
  </si>
  <si>
    <t>ЛКПБ (пологовий будинок)</t>
  </si>
  <si>
    <t>Поліклініка дитяча</t>
  </si>
  <si>
    <t>ЛЦПМСД №3</t>
  </si>
  <si>
    <t>ЛЦПМСД №2</t>
  </si>
  <si>
    <t>Поліклініка стоматологічна</t>
  </si>
  <si>
    <t>ЛЦПМСД</t>
  </si>
  <si>
    <t>УОЗ (Волі, 1а; Відродження 2)</t>
  </si>
  <si>
    <t>РАЗОМ по охороні здоров'я</t>
  </si>
  <si>
    <t>СЕРЕДНЄ по охороні здоров'я</t>
  </si>
  <si>
    <t>ЗАКЛАДИ ДЕПАРТАМЕНТУ КУЛЬТУРИ</t>
  </si>
  <si>
    <t>ЦБС</t>
  </si>
  <si>
    <t>Бібліотека №10</t>
  </si>
  <si>
    <t>Клуб № 2</t>
  </si>
  <si>
    <t>Художня школа</t>
  </si>
  <si>
    <t>БК "Вересневе"</t>
  </si>
  <si>
    <t>Музична школа № 2</t>
  </si>
  <si>
    <t>Музична школа № 1</t>
  </si>
  <si>
    <t>Музична школа № 3</t>
  </si>
  <si>
    <t>КЗ "Палац культури міста Луцька"</t>
  </si>
  <si>
    <t>Районний будинок культури</t>
  </si>
  <si>
    <t>БК "Теремно"</t>
  </si>
  <si>
    <t>РАЗОМ по культурі</t>
  </si>
  <si>
    <t>СЕРЕДНЄ по культурі</t>
  </si>
  <si>
    <t>ЗАКЛАДИ ДЕПАРТАМЕНТУ СІМ'Ї, МОЛОДІ ТА СПОРТУ</t>
  </si>
  <si>
    <t>ДЮСШОР (плавання)</t>
  </si>
  <si>
    <t>Білий м'яч</t>
  </si>
  <si>
    <t>ДЮСШ № 3</t>
  </si>
  <si>
    <t>РАЗОМ по спорту</t>
  </si>
  <si>
    <t>СЕРЕДНЄ по спорту</t>
  </si>
  <si>
    <t>ПРОФЕСІЙНО-ТЕХНІЧНІ НАВЧАЛЬНІ ЗАКЛАДИ</t>
  </si>
  <si>
    <t>Волинський коледж НУХТ</t>
  </si>
  <si>
    <t>ЛЦ професійно-технічної освіти</t>
  </si>
  <si>
    <t>ДПТНЗ Луцьке вище професійне училище</t>
  </si>
  <si>
    <t>Технічний коледж ЛНТУ</t>
  </si>
  <si>
    <t>ЛВПТУ будівництва та архітектури</t>
  </si>
  <si>
    <t>РАЗОМ по птнз</t>
  </si>
  <si>
    <t>СЕРЕДНЄ по птнз</t>
  </si>
  <si>
    <t>Гаряча вода, м3</t>
  </si>
  <si>
    <t>Електроенергія, кВт</t>
  </si>
  <si>
    <t>Теплова енергія, Гкал</t>
  </si>
  <si>
    <t>Холодна вода, м3</t>
  </si>
  <si>
    <t>Обсяг споживання приведенний до кВт</t>
  </si>
  <si>
    <t>Питоме споживання енергоресурсів на м2 (без води)</t>
  </si>
  <si>
    <t>Всіх енергоресурсів (без води)</t>
  </si>
  <si>
    <t>Обсяг та структура енергоресурсів, спожитих будівлями за січень-квітень 2020 року</t>
  </si>
  <si>
    <t>*</t>
  </si>
  <si>
    <t>*відсутня інформація по споживанню теплової енергії за 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</si>
</sst>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"/>
    </font>
    <font>
      <sz val="10"/>
      <color indexed="8"/>
      <name val="Arial"/>
    </font>
    <font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0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 applyNumberFormat="0" applyFill="0" applyBorder="0" applyAlignment="0" applyProtection="0"/>
    <xf numFmtId="0" fontId="3" fillId="21" borderId="11" applyNumberFormat="0" applyFont="0" applyAlignment="0" applyProtection="0"/>
    <xf numFmtId="0" fontId="2" fillId="21" borderId="11" applyNumberFormat="0" applyFont="0" applyAlignment="0" applyProtection="0"/>
    <xf numFmtId="0" fontId="1" fillId="21" borderId="11" applyNumberFormat="0" applyFont="0" applyAlignment="0" applyProtection="0"/>
    <xf numFmtId="0" fontId="17" fillId="21" borderId="11" applyNumberFormat="0" applyFont="0" applyAlignment="0" applyProtection="0"/>
    <xf numFmtId="0" fontId="17" fillId="21" borderId="11" applyNumberFormat="0" applyFont="0" applyAlignment="0" applyProtection="0"/>
  </cellStyleXfs>
  <cellXfs count="74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/>
    <xf numFmtId="3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0" fillId="0" borderId="1" xfId="0" applyNumberFormat="1" applyBorder="1"/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 vertical="top"/>
      <protection locked="0"/>
    </xf>
    <xf numFmtId="3" fontId="14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15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/>
    </xf>
    <xf numFmtId="4" fontId="13" fillId="0" borderId="1" xfId="80" applyNumberFormat="1" applyFont="1" applyFill="1" applyBorder="1" applyAlignment="1" applyProtection="1"/>
    <xf numFmtId="3" fontId="0" fillId="0" borderId="1" xfId="0" applyNumberFormat="1" applyBorder="1" applyAlignment="1">
      <alignment horizontal="center" vertical="center" wrapText="1"/>
    </xf>
    <xf numFmtId="4" fontId="9" fillId="0" borderId="1" xfId="0" applyNumberFormat="1" applyFont="1" applyBorder="1"/>
    <xf numFmtId="2" fontId="9" fillId="0" borderId="1" xfId="0" applyNumberFormat="1" applyFont="1" applyBorder="1"/>
    <xf numFmtId="4" fontId="16" fillId="2" borderId="1" xfId="80" applyNumberFormat="1" applyFont="1" applyFill="1" applyBorder="1" applyAlignment="1" applyProtection="1"/>
    <xf numFmtId="0" fontId="0" fillId="0" borderId="1" xfId="0" applyBorder="1" applyAlignment="1">
      <alignment vertical="center" wrapText="1"/>
    </xf>
    <xf numFmtId="4" fontId="11" fillId="0" borderId="1" xfId="81" applyNumberFormat="1" applyFont="1" applyFill="1" applyBorder="1" applyAlignment="1" applyProtection="1"/>
    <xf numFmtId="4" fontId="22" fillId="0" borderId="1" xfId="0" applyNumberFormat="1" applyFont="1" applyBorder="1"/>
    <xf numFmtId="4" fontId="16" fillId="0" borderId="1" xfId="80" applyNumberFormat="1" applyFont="1" applyFill="1" applyBorder="1" applyAlignment="1" applyProtection="1"/>
    <xf numFmtId="4" fontId="16" fillId="0" borderId="1" xfId="0" applyNumberFormat="1" applyFont="1" applyBorder="1" applyAlignment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center"/>
    </xf>
    <xf numFmtId="2" fontId="9" fillId="0" borderId="0" xfId="0" applyNumberFormat="1" applyFont="1" applyBorder="1"/>
    <xf numFmtId="0" fontId="0" fillId="0" borderId="0" xfId="0" applyBorder="1"/>
    <xf numFmtId="4" fontId="16" fillId="2" borderId="0" xfId="80" applyNumberFormat="1" applyFont="1" applyFill="1" applyBorder="1" applyAlignment="1" applyProtection="1"/>
    <xf numFmtId="4" fontId="16" fillId="0" borderId="0" xfId="80" applyNumberFormat="1" applyFont="1" applyFill="1" applyBorder="1" applyAlignment="1" applyProtection="1"/>
    <xf numFmtId="4" fontId="23" fillId="0" borderId="1" xfId="0" applyNumberFormat="1" applyFont="1" applyBorder="1"/>
    <xf numFmtId="0" fontId="23" fillId="0" borderId="1" xfId="0" applyFont="1" applyBorder="1"/>
    <xf numFmtId="0" fontId="24" fillId="0" borderId="1" xfId="0" applyFont="1" applyBorder="1" applyAlignment="1">
      <alignment horizontal="right" vertical="center" wrapText="1"/>
    </xf>
    <xf numFmtId="4" fontId="24" fillId="0" borderId="1" xfId="79" applyNumberFormat="1" applyFont="1" applyFill="1" applyBorder="1" applyAlignment="1" applyProtection="1"/>
    <xf numFmtId="4" fontId="7" fillId="0" borderId="1" xfId="79" applyNumberFormat="1" applyFont="1" applyFill="1" applyBorder="1" applyAlignment="1" applyProtection="1"/>
    <xf numFmtId="4" fontId="24" fillId="0" borderId="1" xfId="80" applyNumberFormat="1" applyFont="1" applyFill="1" applyBorder="1" applyAlignment="1" applyProtection="1"/>
    <xf numFmtId="4" fontId="5" fillId="0" borderId="1" xfId="80" applyNumberFormat="1" applyFont="1" applyFill="1" applyBorder="1" applyAlignment="1" applyProtection="1"/>
    <xf numFmtId="0" fontId="25" fillId="0" borderId="1" xfId="0" applyFont="1" applyBorder="1"/>
    <xf numFmtId="4" fontId="7" fillId="0" borderId="1" xfId="80" applyNumberFormat="1" applyFont="1" applyFill="1" applyBorder="1" applyAlignment="1" applyProtection="1"/>
    <xf numFmtId="4" fontId="7" fillId="0" borderId="1" xfId="79" applyNumberFormat="1" applyFont="1" applyFill="1" applyBorder="1" applyAlignment="1" applyProtection="1">
      <alignment horizontal="right" wrapText="1"/>
    </xf>
    <xf numFmtId="4" fontId="7" fillId="0" borderId="1" xfId="79" applyNumberFormat="1" applyFont="1" applyFill="1" applyBorder="1" applyAlignment="1" applyProtection="1">
      <alignment wrapText="1"/>
    </xf>
    <xf numFmtId="4" fontId="24" fillId="0" borderId="1" xfId="0" applyNumberFormat="1" applyFont="1" applyBorder="1" applyAlignment="1"/>
    <xf numFmtId="4" fontId="24" fillId="0" borderId="1" xfId="81" applyNumberFormat="1" applyFont="1" applyFill="1" applyBorder="1" applyAlignment="1" applyProtection="1"/>
    <xf numFmtId="0" fontId="24" fillId="0" borderId="1" xfId="0" applyFont="1" applyBorder="1" applyAlignment="1">
      <alignment vertical="center" wrapText="1"/>
    </xf>
    <xf numFmtId="4" fontId="24" fillId="0" borderId="0" xfId="80" applyNumberFormat="1" applyFont="1" applyFill="1" applyBorder="1" applyAlignment="1" applyProtection="1"/>
    <xf numFmtId="4" fontId="24" fillId="0" borderId="0" xfId="79" applyNumberFormat="1" applyFont="1" applyFill="1" applyBorder="1" applyAlignment="1" applyProtection="1"/>
    <xf numFmtId="4" fontId="7" fillId="0" borderId="1" xfId="80" applyNumberFormat="1" applyFont="1" applyFill="1" applyBorder="1" applyAlignment="1" applyProtection="1">
      <alignment horizontal="right" wrapText="1"/>
    </xf>
    <xf numFmtId="4" fontId="7" fillId="0" borderId="0" xfId="79" applyNumberFormat="1" applyFont="1" applyFill="1" applyBorder="1" applyAlignment="1" applyProtection="1"/>
    <xf numFmtId="4" fontId="13" fillId="0" borderId="1" xfId="0" applyNumberFormat="1" applyFont="1" applyBorder="1" applyAlignment="1">
      <alignment horizontal="right" wrapText="1"/>
    </xf>
    <xf numFmtId="4" fontId="7" fillId="0" borderId="1" xfId="80" applyNumberFormat="1" applyFont="1" applyFill="1" applyBorder="1" applyAlignment="1" applyProtection="1">
      <alignment wrapText="1"/>
    </xf>
    <xf numFmtId="4" fontId="7" fillId="0" borderId="1" xfId="0" applyNumberFormat="1" applyFont="1" applyBorder="1" applyAlignment="1"/>
    <xf numFmtId="4" fontId="26" fillId="0" borderId="1" xfId="0" applyNumberFormat="1" applyFont="1" applyBorder="1" applyAlignment="1"/>
    <xf numFmtId="0" fontId="26" fillId="0" borderId="1" xfId="0" applyFont="1" applyBorder="1" applyAlignment="1">
      <alignment vertical="center" wrapText="1"/>
    </xf>
    <xf numFmtId="4" fontId="7" fillId="0" borderId="1" xfId="81" applyNumberFormat="1" applyFont="1" applyFill="1" applyBorder="1" applyAlignment="1" applyProtection="1"/>
    <xf numFmtId="0" fontId="7" fillId="0" borderId="1" xfId="0" applyFont="1" applyBorder="1"/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90">
    <cellStyle name="20% – колірна тема 1 2" xfId="1"/>
    <cellStyle name="20% – колірна тема 1 3" xfId="2"/>
    <cellStyle name="20% – колірна тема 1 4" xfId="3"/>
    <cellStyle name="20% – колірна тема 1 5" xfId="4"/>
    <cellStyle name="20% – колірна тема 2 2" xfId="5"/>
    <cellStyle name="20% – колірна тема 2 3" xfId="6"/>
    <cellStyle name="20% – колірна тема 2 4" xfId="7"/>
    <cellStyle name="20% – колірна тема 2 5" xfId="8"/>
    <cellStyle name="20% – колірна тема 3 2" xfId="9"/>
    <cellStyle name="20% – колірна тема 3 3" xfId="10"/>
    <cellStyle name="20% – колірна тема 3 4" xfId="11"/>
    <cellStyle name="20% – колірна тема 3 5" xfId="12"/>
    <cellStyle name="20% – колірна тема 4 2" xfId="13"/>
    <cellStyle name="20% – колірна тема 4 3" xfId="14"/>
    <cellStyle name="20% – колірна тема 4 4" xfId="15"/>
    <cellStyle name="20% – колірна тема 4 5" xfId="16"/>
    <cellStyle name="20% – колірна тема 5 2" xfId="17"/>
    <cellStyle name="20% – колірна тема 5 3" xfId="18"/>
    <cellStyle name="20% – колірна тема 5 4" xfId="19"/>
    <cellStyle name="20% – колірна тема 5 5" xfId="20"/>
    <cellStyle name="20% – колірна тема 6 2" xfId="21"/>
    <cellStyle name="20% – колірна тема 6 3" xfId="22"/>
    <cellStyle name="20% – колірна тема 6 4" xfId="23"/>
    <cellStyle name="20% – колірна тема 6 5" xfId="24"/>
    <cellStyle name="40% – колірна тема 1 2" xfId="25"/>
    <cellStyle name="40% – колірна тема 1 3" xfId="26"/>
    <cellStyle name="40% – колірна тема 1 4" xfId="27"/>
    <cellStyle name="40% – колірна тема 1 5" xfId="28"/>
    <cellStyle name="40% – колірна тема 2 2" xfId="29"/>
    <cellStyle name="40% – колірна тема 2 3" xfId="30"/>
    <cellStyle name="40% – колірна тема 2 4" xfId="31"/>
    <cellStyle name="40% – колірна тема 2 5" xfId="32"/>
    <cellStyle name="40% – колірна тема 3 2" xfId="33"/>
    <cellStyle name="40% – колірна тема 3 3" xfId="34"/>
    <cellStyle name="40% – колірна тема 3 4" xfId="35"/>
    <cellStyle name="40% – колірна тема 3 5" xfId="36"/>
    <cellStyle name="40% – колірна тема 4 2" xfId="37"/>
    <cellStyle name="40% – колірна тема 4 3" xfId="38"/>
    <cellStyle name="40% – колірна тема 4 4" xfId="39"/>
    <cellStyle name="40% – колірна тема 4 5" xfId="40"/>
    <cellStyle name="40% – колірна тема 5 2" xfId="41"/>
    <cellStyle name="40% – колірна тема 5 3" xfId="42"/>
    <cellStyle name="40% – колірна тема 5 4" xfId="43"/>
    <cellStyle name="40% – колірна тема 5 5" xfId="44"/>
    <cellStyle name="40% – колірна тема 6 2" xfId="45"/>
    <cellStyle name="40% – колірна тема 6 3" xfId="46"/>
    <cellStyle name="40% – колірна тема 6 4" xfId="47"/>
    <cellStyle name="40% – колірна тема 6 5" xfId="48"/>
    <cellStyle name="60% – колірна тема 1 2" xfId="49"/>
    <cellStyle name="60% – колірна тема 1 3" xfId="50"/>
    <cellStyle name="60% – колірна тема 1 4" xfId="51"/>
    <cellStyle name="60% – колірна тема 1 5" xfId="52"/>
    <cellStyle name="60% – колірна тема 2 2" xfId="53"/>
    <cellStyle name="60% – колірна тема 2 3" xfId="54"/>
    <cellStyle name="60% – колірна тема 2 4" xfId="55"/>
    <cellStyle name="60% – колірна тема 2 5" xfId="56"/>
    <cellStyle name="60% – колірна тема 3 2" xfId="57"/>
    <cellStyle name="60% – колірна тема 3 3" xfId="58"/>
    <cellStyle name="60% – колірна тема 3 4" xfId="59"/>
    <cellStyle name="60% – колірна тема 3 5" xfId="60"/>
    <cellStyle name="60% – колірна тема 4 2" xfId="61"/>
    <cellStyle name="60% – колірна тема 4 3" xfId="62"/>
    <cellStyle name="60% – колірна тема 4 4" xfId="63"/>
    <cellStyle name="60% – колірна тема 4 5" xfId="64"/>
    <cellStyle name="60% – колірна тема 5 2" xfId="65"/>
    <cellStyle name="60% – колірна тема 5 3" xfId="66"/>
    <cellStyle name="60% – колірна тема 5 4" xfId="67"/>
    <cellStyle name="60% – колірна тема 5 5" xfId="68"/>
    <cellStyle name="60% – колірна тема 6 2" xfId="69"/>
    <cellStyle name="60% – колірна тема 6 3" xfId="70"/>
    <cellStyle name="60% – колірна тема 6 4" xfId="71"/>
    <cellStyle name="60% – колірна тема 6 5" xfId="72"/>
    <cellStyle name="Hyperlink" xfId="73"/>
    <cellStyle name="Hyperlink 2" xfId="74"/>
    <cellStyle name="Заголовок 1" xfId="75" builtinId="16" customBuiltin="1"/>
    <cellStyle name="Заголовок 2" xfId="76" builtinId="17" customBuiltin="1"/>
    <cellStyle name="Заголовок 3" xfId="77" builtinId="18" customBuiltin="1"/>
    <cellStyle name="Заголовок 4" xfId="78" builtinId="19" customBuiltin="1"/>
    <cellStyle name="Звичайний 2" xfId="79"/>
    <cellStyle name="Звичайний 3" xfId="80"/>
    <cellStyle name="Звичайний 4" xfId="81"/>
    <cellStyle name="Звичайний 5" xfId="82"/>
    <cellStyle name="Звичайний 6" xfId="83"/>
    <cellStyle name="Назва 2" xfId="84"/>
    <cellStyle name="Обычный" xfId="0" builtinId="0"/>
    <cellStyle name="Примітка 2" xfId="85"/>
    <cellStyle name="Примітка 3" xfId="86"/>
    <cellStyle name="Примітка 4" xfId="87"/>
    <cellStyle name="Примітка 5" xfId="88"/>
    <cellStyle name="Примітка 6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try%7bcatchBookmark('28');%7dcatch(e)%7bparent.catchBookmark('28');%7d;" TargetMode="External"/><Relationship Id="rId2" Type="http://schemas.openxmlformats.org/officeDocument/2006/relationships/hyperlink" Target="javascript:try%7bcatchBookmark('26');%7dcatch(e)%7bparent.catchBookmark('26');%7d;" TargetMode="External"/><Relationship Id="rId1" Type="http://schemas.openxmlformats.org/officeDocument/2006/relationships/hyperlink" Target="javascript:try%7bcatchBookmark('115');%7dcatch(e)%7bparent.catchBookmark('115');%7d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tabSelected="1" topLeftCell="A57" zoomScaleNormal="100" workbookViewId="0">
      <selection activeCell="C172" sqref="C172"/>
    </sheetView>
  </sheetViews>
  <sheetFormatPr defaultRowHeight="15"/>
  <cols>
    <col min="1" max="1" width="6.5703125" customWidth="1"/>
    <col min="2" max="2" width="21.42578125" customWidth="1"/>
    <col min="3" max="3" width="15.7109375" customWidth="1"/>
    <col min="4" max="4" width="14.85546875" customWidth="1"/>
    <col min="5" max="5" width="19.140625" customWidth="1"/>
    <col min="6" max="6" width="18.7109375" customWidth="1"/>
    <col min="7" max="7" width="13.42578125" customWidth="1"/>
    <col min="8" max="8" width="10" customWidth="1"/>
    <col min="9" max="9" width="11.85546875" customWidth="1"/>
    <col min="10" max="11" width="12.42578125" customWidth="1"/>
    <col min="12" max="12" width="12.7109375" customWidth="1"/>
    <col min="13" max="13" width="13.140625" customWidth="1"/>
  </cols>
  <sheetData>
    <row r="1" spans="1:17" ht="15.75">
      <c r="A1" s="73" t="s">
        <v>149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2"/>
      <c r="M1" s="1"/>
      <c r="N1" s="1"/>
      <c r="O1" s="1"/>
      <c r="P1" s="1"/>
      <c r="Q1" s="1"/>
    </row>
    <row r="4" spans="1:17" ht="34.5" customHeight="1">
      <c r="A4" s="67" t="s">
        <v>0</v>
      </c>
      <c r="B4" s="68" t="s">
        <v>1</v>
      </c>
      <c r="C4" s="68" t="s">
        <v>2</v>
      </c>
      <c r="D4" s="68" t="s">
        <v>3</v>
      </c>
      <c r="E4" s="68" t="s">
        <v>6</v>
      </c>
      <c r="F4" s="68"/>
      <c r="G4" s="68"/>
      <c r="H4" s="68"/>
      <c r="I4" s="68"/>
      <c r="J4" s="69" t="s">
        <v>147</v>
      </c>
      <c r="K4" s="68" t="s">
        <v>146</v>
      </c>
      <c r="L4" s="68"/>
      <c r="M4" s="68"/>
    </row>
    <row r="5" spans="1:17" ht="49.5" customHeight="1">
      <c r="A5" s="67"/>
      <c r="B5" s="68"/>
      <c r="C5" s="68"/>
      <c r="D5" s="68"/>
      <c r="E5" s="3" t="s">
        <v>143</v>
      </c>
      <c r="F5" s="3" t="s">
        <v>144</v>
      </c>
      <c r="G5" s="3" t="s">
        <v>7</v>
      </c>
      <c r="H5" s="3" t="s">
        <v>145</v>
      </c>
      <c r="I5" s="3" t="s">
        <v>142</v>
      </c>
      <c r="J5" s="70"/>
      <c r="K5" s="3" t="s">
        <v>148</v>
      </c>
      <c r="L5" s="3" t="s">
        <v>5</v>
      </c>
      <c r="M5" s="3" t="s">
        <v>4</v>
      </c>
    </row>
    <row r="6" spans="1:17" s="29" customFormat="1" ht="49.5" customHeight="1">
      <c r="A6" s="71" t="s">
        <v>87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21"/>
      <c r="O6" s="21"/>
      <c r="P6" s="21"/>
      <c r="Q6" s="21"/>
    </row>
    <row r="7" spans="1:17">
      <c r="A7" s="4">
        <v>1</v>
      </c>
      <c r="B7" s="5" t="s">
        <v>8</v>
      </c>
      <c r="C7" s="6">
        <v>392</v>
      </c>
      <c r="D7" s="6">
        <v>2103</v>
      </c>
      <c r="E7" s="45">
        <v>9107.2496474416002</v>
      </c>
      <c r="F7" s="45">
        <v>204.91091196625999</v>
      </c>
      <c r="G7" s="44"/>
      <c r="H7" s="45">
        <v>286.92079599369998</v>
      </c>
      <c r="I7" s="45">
        <v>198</v>
      </c>
      <c r="J7" s="47">
        <f t="shared" ref="J7:J46" si="0">K7/D7</f>
        <v>117.65032822834141</v>
      </c>
      <c r="K7" s="45">
        <f t="shared" ref="K7:K46" si="1">L7+M7+E7</f>
        <v>247418.64026420197</v>
      </c>
      <c r="L7" s="45">
        <f t="shared" ref="L7:L46" si="2">F7*1163</f>
        <v>238311.39061676036</v>
      </c>
      <c r="M7" s="45">
        <f>G7*3.305</f>
        <v>0</v>
      </c>
    </row>
    <row r="8" spans="1:17">
      <c r="A8" s="4">
        <v>2</v>
      </c>
      <c r="B8" s="5" t="s">
        <v>10</v>
      </c>
      <c r="C8" s="6">
        <v>119</v>
      </c>
      <c r="D8" s="6">
        <v>311</v>
      </c>
      <c r="E8" s="45">
        <v>2458.5456245854998</v>
      </c>
      <c r="F8" s="45">
        <v>27.057362330406999</v>
      </c>
      <c r="G8" s="45">
        <v>169.11472466081</v>
      </c>
      <c r="H8" s="45">
        <v>87.569696952659996</v>
      </c>
      <c r="I8" s="44"/>
      <c r="J8" s="47">
        <f t="shared" si="0"/>
        <v>110.88483016029845</v>
      </c>
      <c r="K8" s="45">
        <f t="shared" si="1"/>
        <v>34485.182179852818</v>
      </c>
      <c r="L8" s="45">
        <f t="shared" si="2"/>
        <v>31467.712390263339</v>
      </c>
      <c r="M8" s="45">
        <f>G8*3.305</f>
        <v>558.92416500397712</v>
      </c>
    </row>
    <row r="9" spans="1:17">
      <c r="A9" s="4">
        <v>3</v>
      </c>
      <c r="B9" s="5" t="s">
        <v>18</v>
      </c>
      <c r="C9" s="6">
        <v>322</v>
      </c>
      <c r="D9" s="6">
        <v>2437</v>
      </c>
      <c r="E9" s="45">
        <v>9865.9130227838996</v>
      </c>
      <c r="F9" s="45">
        <v>193.40260369360999</v>
      </c>
      <c r="G9" s="44"/>
      <c r="H9" s="45">
        <v>446.26255167620002</v>
      </c>
      <c r="I9" s="45">
        <v>115</v>
      </c>
      <c r="J9" s="47">
        <f t="shared" si="0"/>
        <v>96.345154336664891</v>
      </c>
      <c r="K9" s="45">
        <f t="shared" si="1"/>
        <v>234793.14111845233</v>
      </c>
      <c r="L9" s="45">
        <f t="shared" si="2"/>
        <v>224927.22809566843</v>
      </c>
      <c r="M9" s="41"/>
    </row>
    <row r="10" spans="1:17">
      <c r="A10" s="4">
        <v>4</v>
      </c>
      <c r="B10" s="5" t="s">
        <v>14</v>
      </c>
      <c r="C10" s="6">
        <v>321</v>
      </c>
      <c r="D10" s="6">
        <v>2104</v>
      </c>
      <c r="E10" s="45">
        <v>5908.9477047596001</v>
      </c>
      <c r="F10" s="45">
        <v>167.59933996650599</v>
      </c>
      <c r="G10" s="43"/>
      <c r="H10" s="45">
        <v>264.0042714718</v>
      </c>
      <c r="I10" s="45">
        <v>150</v>
      </c>
      <c r="J10" s="47">
        <f t="shared" si="0"/>
        <v>95.450085592113155</v>
      </c>
      <c r="K10" s="45">
        <f t="shared" si="1"/>
        <v>200826.98008580608</v>
      </c>
      <c r="L10" s="45">
        <f t="shared" si="2"/>
        <v>194918.03238104648</v>
      </c>
      <c r="M10" s="42"/>
    </row>
    <row r="11" spans="1:17">
      <c r="A11" s="4">
        <v>5</v>
      </c>
      <c r="B11" s="5" t="s">
        <v>16</v>
      </c>
      <c r="C11" s="6">
        <v>324</v>
      </c>
      <c r="D11" s="6">
        <v>2437</v>
      </c>
      <c r="E11" s="45">
        <v>8127.2170449513696</v>
      </c>
      <c r="F11" s="45">
        <v>189.07279448003899</v>
      </c>
      <c r="G11" s="44"/>
      <c r="H11" s="45">
        <v>240.11472337879999</v>
      </c>
      <c r="I11" s="45">
        <v>160</v>
      </c>
      <c r="J11" s="47">
        <f t="shared" si="0"/>
        <v>93.565398861402016</v>
      </c>
      <c r="K11" s="45">
        <f t="shared" si="1"/>
        <v>228018.87702523672</v>
      </c>
      <c r="L11" s="45">
        <f t="shared" si="2"/>
        <v>219891.65998028536</v>
      </c>
      <c r="M11" s="41"/>
    </row>
    <row r="12" spans="1:17">
      <c r="A12" s="4">
        <v>6</v>
      </c>
      <c r="B12" s="5" t="s">
        <v>22</v>
      </c>
      <c r="C12" s="6">
        <v>464</v>
      </c>
      <c r="D12" s="6">
        <v>2437</v>
      </c>
      <c r="E12" s="45">
        <v>9273.2824382114995</v>
      </c>
      <c r="F12" s="45">
        <v>182.35709300292999</v>
      </c>
      <c r="G12" s="44"/>
      <c r="H12" s="45">
        <v>424.37160115367999</v>
      </c>
      <c r="I12" s="45">
        <v>318</v>
      </c>
      <c r="J12" s="47">
        <f t="shared" si="0"/>
        <v>90.830767993688582</v>
      </c>
      <c r="K12" s="45">
        <f t="shared" si="1"/>
        <v>221354.58160061907</v>
      </c>
      <c r="L12" s="45">
        <f t="shared" si="2"/>
        <v>212081.29916240758</v>
      </c>
      <c r="M12" s="41"/>
    </row>
    <row r="13" spans="1:17">
      <c r="A13" s="4">
        <v>7</v>
      </c>
      <c r="B13" s="5" t="s">
        <v>36</v>
      </c>
      <c r="C13" s="6">
        <v>360</v>
      </c>
      <c r="D13" s="6">
        <v>2129</v>
      </c>
      <c r="E13" s="45">
        <v>9230.8742922654001</v>
      </c>
      <c r="F13" s="45">
        <v>156.807535231521</v>
      </c>
      <c r="G13" s="43"/>
      <c r="H13" s="45">
        <v>215.8809958356</v>
      </c>
      <c r="I13" s="45">
        <v>128</v>
      </c>
      <c r="J13" s="47">
        <f t="shared" si="0"/>
        <v>89.994381290053695</v>
      </c>
      <c r="K13" s="45">
        <f t="shared" si="1"/>
        <v>191598.03776652433</v>
      </c>
      <c r="L13" s="45">
        <f t="shared" si="2"/>
        <v>182367.16347425894</v>
      </c>
      <c r="M13" s="42"/>
    </row>
    <row r="14" spans="1:17">
      <c r="A14" s="4">
        <v>8</v>
      </c>
      <c r="B14" s="5" t="s">
        <v>20</v>
      </c>
      <c r="C14" s="6">
        <v>204</v>
      </c>
      <c r="D14" s="6">
        <v>1049</v>
      </c>
      <c r="E14" s="45">
        <v>8398.9730161439002</v>
      </c>
      <c r="F14" s="45">
        <v>72.643375717985293</v>
      </c>
      <c r="G14" s="44"/>
      <c r="H14" s="45">
        <v>225.37443756810001</v>
      </c>
      <c r="I14" s="44"/>
      <c r="J14" s="47">
        <f t="shared" si="0"/>
        <v>88.544536678894943</v>
      </c>
      <c r="K14" s="45">
        <f t="shared" si="1"/>
        <v>92883.218976160802</v>
      </c>
      <c r="L14" s="45">
        <f t="shared" si="2"/>
        <v>84484.245960016895</v>
      </c>
      <c r="M14" s="41"/>
    </row>
    <row r="15" spans="1:17">
      <c r="A15" s="4">
        <v>9</v>
      </c>
      <c r="B15" s="5" t="s">
        <v>11</v>
      </c>
      <c r="C15" s="6">
        <v>207</v>
      </c>
      <c r="D15" s="6">
        <v>897</v>
      </c>
      <c r="E15" s="45">
        <v>19449.0053535353</v>
      </c>
      <c r="F15" s="45">
        <v>51.099010909086999</v>
      </c>
      <c r="G15" s="44"/>
      <c r="H15" s="45">
        <v>392.79191919197001</v>
      </c>
      <c r="I15" s="45">
        <v>101</v>
      </c>
      <c r="J15" s="47">
        <f t="shared" si="0"/>
        <v>87.93439803879987</v>
      </c>
      <c r="K15" s="45">
        <f t="shared" si="1"/>
        <v>78877.155040803482</v>
      </c>
      <c r="L15" s="45">
        <f t="shared" si="2"/>
        <v>59428.149687268182</v>
      </c>
      <c r="M15" s="41"/>
    </row>
    <row r="16" spans="1:17">
      <c r="A16" s="4">
        <v>10</v>
      </c>
      <c r="B16" s="5" t="s">
        <v>27</v>
      </c>
      <c r="C16" s="6">
        <v>213</v>
      </c>
      <c r="D16" s="6">
        <v>2044</v>
      </c>
      <c r="E16" s="45">
        <v>21720.073026015201</v>
      </c>
      <c r="F16" s="45">
        <v>133.19755362847999</v>
      </c>
      <c r="G16" s="44"/>
      <c r="H16" s="45">
        <v>383.67435363256999</v>
      </c>
      <c r="I16" s="45">
        <v>149</v>
      </c>
      <c r="J16" s="47">
        <f t="shared" si="0"/>
        <v>86.413320888423399</v>
      </c>
      <c r="K16" s="45">
        <f t="shared" si="1"/>
        <v>176628.82789593743</v>
      </c>
      <c r="L16" s="45">
        <f t="shared" si="2"/>
        <v>154908.75486992224</v>
      </c>
      <c r="M16" s="41"/>
    </row>
    <row r="17" spans="1:13">
      <c r="A17" s="4">
        <v>11</v>
      </c>
      <c r="B17" s="5" t="s">
        <v>9</v>
      </c>
      <c r="C17" s="6">
        <v>453</v>
      </c>
      <c r="D17" s="6">
        <v>2417</v>
      </c>
      <c r="E17" s="45">
        <v>24141.979662698901</v>
      </c>
      <c r="F17" s="45">
        <v>156.94969712301599</v>
      </c>
      <c r="G17" s="44"/>
      <c r="H17" s="45">
        <v>546.83531746029996</v>
      </c>
      <c r="I17" s="45">
        <v>603</v>
      </c>
      <c r="J17" s="47">
        <f t="shared" si="0"/>
        <v>85.508679113267064</v>
      </c>
      <c r="K17" s="45">
        <f t="shared" si="1"/>
        <v>206674.47741676649</v>
      </c>
      <c r="L17" s="45">
        <f t="shared" si="2"/>
        <v>182532.49775406759</v>
      </c>
      <c r="M17" s="41"/>
    </row>
    <row r="18" spans="1:13">
      <c r="A18" s="4">
        <v>12</v>
      </c>
      <c r="B18" s="5" t="s">
        <v>13</v>
      </c>
      <c r="C18" s="6">
        <v>307</v>
      </c>
      <c r="D18" s="6">
        <v>1980</v>
      </c>
      <c r="E18" s="45">
        <v>9156.4162069740996</v>
      </c>
      <c r="F18" s="45">
        <v>137.13657407407399</v>
      </c>
      <c r="G18" s="44"/>
      <c r="H18" s="45">
        <v>366.71060881659997</v>
      </c>
      <c r="I18" s="45">
        <v>142</v>
      </c>
      <c r="J18" s="47">
        <f t="shared" si="0"/>
        <v>85.174874674304121</v>
      </c>
      <c r="K18" s="45">
        <f t="shared" si="1"/>
        <v>168646.25185512216</v>
      </c>
      <c r="L18" s="45">
        <f t="shared" si="2"/>
        <v>159489.83564814806</v>
      </c>
      <c r="M18" s="41"/>
    </row>
    <row r="19" spans="1:13">
      <c r="A19" s="4">
        <v>13</v>
      </c>
      <c r="B19" s="5" t="s">
        <v>12</v>
      </c>
      <c r="C19" s="6">
        <v>364</v>
      </c>
      <c r="D19" s="6">
        <v>2103</v>
      </c>
      <c r="E19" s="45">
        <v>11086.251240234</v>
      </c>
      <c r="F19" s="45">
        <v>138.158879551821</v>
      </c>
      <c r="G19" s="44"/>
      <c r="H19" s="45">
        <v>337.48615245230002</v>
      </c>
      <c r="I19" s="45">
        <v>227</v>
      </c>
      <c r="J19" s="47">
        <f t="shared" si="0"/>
        <v>81.676190280076952</v>
      </c>
      <c r="K19" s="45">
        <f t="shared" si="1"/>
        <v>171765.02815900184</v>
      </c>
      <c r="L19" s="45">
        <f t="shared" si="2"/>
        <v>160678.77691876784</v>
      </c>
      <c r="M19" s="41"/>
    </row>
    <row r="20" spans="1:13">
      <c r="A20" s="4">
        <v>14</v>
      </c>
      <c r="B20" s="5" t="s">
        <v>24</v>
      </c>
      <c r="C20" s="6">
        <v>156</v>
      </c>
      <c r="D20" s="6">
        <v>872.7</v>
      </c>
      <c r="E20" s="45">
        <v>9444.2319042859999</v>
      </c>
      <c r="F20" s="45">
        <v>50.185789588282198</v>
      </c>
      <c r="G20" s="44"/>
      <c r="H20" s="45">
        <v>168.35259475471</v>
      </c>
      <c r="I20" s="44"/>
      <c r="J20" s="47">
        <f t="shared" si="0"/>
        <v>77.701736215719251</v>
      </c>
      <c r="K20" s="45">
        <f t="shared" si="1"/>
        <v>67810.30519545819</v>
      </c>
      <c r="L20" s="45">
        <f t="shared" si="2"/>
        <v>58366.073291172193</v>
      </c>
      <c r="M20" s="41"/>
    </row>
    <row r="21" spans="1:13">
      <c r="A21" s="4">
        <v>15</v>
      </c>
      <c r="B21" s="5" t="s">
        <v>17</v>
      </c>
      <c r="C21" s="6">
        <v>347</v>
      </c>
      <c r="D21" s="6">
        <v>1859</v>
      </c>
      <c r="E21" s="45">
        <v>9814.8289025395006</v>
      </c>
      <c r="F21" s="45">
        <v>115.03077160801</v>
      </c>
      <c r="G21" s="44"/>
      <c r="H21" s="45">
        <v>631.48850446566996</v>
      </c>
      <c r="I21" s="45">
        <v>212</v>
      </c>
      <c r="J21" s="47">
        <f t="shared" si="0"/>
        <v>77.243472986904322</v>
      </c>
      <c r="K21" s="45">
        <f t="shared" si="1"/>
        <v>143595.61628265513</v>
      </c>
      <c r="L21" s="45">
        <f t="shared" si="2"/>
        <v>133780.78738011562</v>
      </c>
      <c r="M21" s="41"/>
    </row>
    <row r="22" spans="1:13">
      <c r="A22" s="4">
        <v>16</v>
      </c>
      <c r="B22" s="5" t="s">
        <v>21</v>
      </c>
      <c r="C22" s="6">
        <v>551</v>
      </c>
      <c r="D22" s="6">
        <v>2462</v>
      </c>
      <c r="E22" s="45">
        <v>15468.9805792672</v>
      </c>
      <c r="F22" s="45">
        <v>134.60242480765001</v>
      </c>
      <c r="G22" s="44"/>
      <c r="H22" s="45">
        <v>299.94601083228002</v>
      </c>
      <c r="I22" s="45">
        <v>303</v>
      </c>
      <c r="J22" s="47">
        <f t="shared" si="0"/>
        <v>69.866612766273008</v>
      </c>
      <c r="K22" s="45">
        <f t="shared" si="1"/>
        <v>172011.60063056415</v>
      </c>
      <c r="L22" s="45">
        <f t="shared" si="2"/>
        <v>156542.62005129695</v>
      </c>
      <c r="M22" s="41"/>
    </row>
    <row r="23" spans="1:13">
      <c r="A23" s="4">
        <v>17</v>
      </c>
      <c r="B23" s="5" t="s">
        <v>38</v>
      </c>
      <c r="C23" s="6">
        <v>220</v>
      </c>
      <c r="D23" s="6">
        <v>1515</v>
      </c>
      <c r="E23" s="45">
        <v>8239.2196195008</v>
      </c>
      <c r="F23" s="45">
        <v>82.873528523999994</v>
      </c>
      <c r="G23" s="44"/>
      <c r="H23" s="45">
        <v>555.01991346019997</v>
      </c>
      <c r="I23" s="44"/>
      <c r="J23" s="47">
        <f t="shared" si="0"/>
        <v>69.056853658688311</v>
      </c>
      <c r="K23" s="45">
        <f t="shared" si="1"/>
        <v>104621.1332929128</v>
      </c>
      <c r="L23" s="45">
        <f t="shared" si="2"/>
        <v>96381.913673411997</v>
      </c>
      <c r="M23" s="41"/>
    </row>
    <row r="24" spans="1:13">
      <c r="A24" s="4">
        <v>18</v>
      </c>
      <c r="B24" s="5" t="s">
        <v>30</v>
      </c>
      <c r="C24" s="6">
        <v>185</v>
      </c>
      <c r="D24" s="6">
        <v>1099</v>
      </c>
      <c r="E24" s="45">
        <v>6216.6918194729997</v>
      </c>
      <c r="F24" s="45">
        <v>58.213593215369997</v>
      </c>
      <c r="G24" s="44"/>
      <c r="H24" s="45">
        <v>278.17360075651999</v>
      </c>
      <c r="I24" s="44"/>
      <c r="J24" s="47">
        <f t="shared" si="0"/>
        <v>67.2603282338019</v>
      </c>
      <c r="K24" s="45">
        <f t="shared" si="1"/>
        <v>73919.100728948295</v>
      </c>
      <c r="L24" s="45">
        <f t="shared" si="2"/>
        <v>67702.4089094753</v>
      </c>
      <c r="M24" s="41"/>
    </row>
    <row r="25" spans="1:13">
      <c r="A25" s="4">
        <v>19</v>
      </c>
      <c r="B25" s="5" t="s">
        <v>34</v>
      </c>
      <c r="C25" s="6">
        <v>209</v>
      </c>
      <c r="D25" s="6">
        <v>1515</v>
      </c>
      <c r="E25" s="45">
        <v>12926.888721871001</v>
      </c>
      <c r="F25" s="45">
        <v>76.249290182110002</v>
      </c>
      <c r="G25" s="44"/>
      <c r="H25" s="45">
        <v>364.59578551290002</v>
      </c>
      <c r="I25" s="44"/>
      <c r="J25" s="47">
        <f t="shared" si="0"/>
        <v>67.065883302749128</v>
      </c>
      <c r="K25" s="45">
        <f t="shared" si="1"/>
        <v>101604.81320366493</v>
      </c>
      <c r="L25" s="45">
        <f t="shared" si="2"/>
        <v>88677.924481793933</v>
      </c>
      <c r="M25" s="41"/>
    </row>
    <row r="26" spans="1:13">
      <c r="A26" s="4">
        <v>20</v>
      </c>
      <c r="B26" s="5" t="s">
        <v>31</v>
      </c>
      <c r="C26" s="6">
        <v>337</v>
      </c>
      <c r="D26" s="6">
        <v>1799</v>
      </c>
      <c r="E26" s="45">
        <v>7997.7725985979996</v>
      </c>
      <c r="F26" s="45">
        <v>96.742039366300006</v>
      </c>
      <c r="G26" s="44"/>
      <c r="H26" s="45">
        <v>258.68859700708998</v>
      </c>
      <c r="I26" s="45">
        <v>191</v>
      </c>
      <c r="J26" s="47">
        <f t="shared" si="0"/>
        <v>66.986528283271213</v>
      </c>
      <c r="K26" s="45">
        <f t="shared" si="1"/>
        <v>120508.76438160491</v>
      </c>
      <c r="L26" s="45">
        <f t="shared" si="2"/>
        <v>112510.9917830069</v>
      </c>
      <c r="M26" s="41"/>
    </row>
    <row r="27" spans="1:13">
      <c r="A27" s="4">
        <v>21</v>
      </c>
      <c r="B27" s="5" t="s">
        <v>35</v>
      </c>
      <c r="C27" s="6">
        <v>308</v>
      </c>
      <c r="D27" s="6">
        <v>1799</v>
      </c>
      <c r="E27" s="45">
        <v>8518.5760742660004</v>
      </c>
      <c r="F27" s="58">
        <v>93.679143752000002</v>
      </c>
      <c r="G27" s="44"/>
      <c r="H27" s="45">
        <v>147.19945254359999</v>
      </c>
      <c r="I27" s="45">
        <v>171</v>
      </c>
      <c r="J27" s="47">
        <f t="shared" si="0"/>
        <v>65.295953450718187</v>
      </c>
      <c r="K27" s="45">
        <f t="shared" si="1"/>
        <v>117467.42025784201</v>
      </c>
      <c r="L27" s="45">
        <f t="shared" si="2"/>
        <v>108948.844183576</v>
      </c>
      <c r="M27" s="41"/>
    </row>
    <row r="28" spans="1:13">
      <c r="A28" s="4">
        <v>22</v>
      </c>
      <c r="B28" s="5" t="s">
        <v>32</v>
      </c>
      <c r="C28" s="6">
        <v>382</v>
      </c>
      <c r="D28" s="6">
        <v>2436</v>
      </c>
      <c r="E28" s="45">
        <v>11948.9836775974</v>
      </c>
      <c r="F28" s="45">
        <v>126.21875</v>
      </c>
      <c r="G28" s="44"/>
      <c r="H28" s="45">
        <v>255.94868795451001</v>
      </c>
      <c r="I28" s="45">
        <v>241</v>
      </c>
      <c r="J28" s="47">
        <f t="shared" si="0"/>
        <v>65.164774190310922</v>
      </c>
      <c r="K28" s="45">
        <f t="shared" si="1"/>
        <v>158741.3899275974</v>
      </c>
      <c r="L28" s="45">
        <f t="shared" si="2"/>
        <v>146792.40625</v>
      </c>
      <c r="M28" s="41"/>
    </row>
    <row r="29" spans="1:13">
      <c r="A29" s="4">
        <v>23</v>
      </c>
      <c r="B29" s="5" t="s">
        <v>25</v>
      </c>
      <c r="C29" s="6">
        <v>386</v>
      </c>
      <c r="D29" s="6">
        <v>2130</v>
      </c>
      <c r="E29" s="45">
        <v>12021.8776209678</v>
      </c>
      <c r="F29" s="45">
        <v>107.95769334677</v>
      </c>
      <c r="G29" s="44"/>
      <c r="H29" s="45">
        <v>234.77721774189999</v>
      </c>
      <c r="I29" s="45">
        <v>305</v>
      </c>
      <c r="J29" s="47">
        <f t="shared" si="0"/>
        <v>64.589988255052248</v>
      </c>
      <c r="K29" s="45">
        <f t="shared" si="1"/>
        <v>137576.6749832613</v>
      </c>
      <c r="L29" s="45">
        <f t="shared" si="2"/>
        <v>125554.79736229351</v>
      </c>
      <c r="M29" s="41"/>
    </row>
    <row r="30" spans="1:13">
      <c r="A30" s="4">
        <v>24</v>
      </c>
      <c r="B30" s="5" t="s">
        <v>40</v>
      </c>
      <c r="C30" s="6">
        <v>320</v>
      </c>
      <c r="D30" s="6">
        <v>1643</v>
      </c>
      <c r="E30" s="45">
        <v>8903.2950713949995</v>
      </c>
      <c r="F30" s="45">
        <v>82.667881578950002</v>
      </c>
      <c r="G30" s="44"/>
      <c r="H30" s="45">
        <v>452.2489372357</v>
      </c>
      <c r="I30" s="44"/>
      <c r="J30" s="47">
        <f t="shared" si="0"/>
        <v>63.935509036953043</v>
      </c>
      <c r="K30" s="45">
        <f t="shared" si="1"/>
        <v>105046.04134771385</v>
      </c>
      <c r="L30" s="45">
        <f t="shared" si="2"/>
        <v>96142.746276318852</v>
      </c>
      <c r="M30" s="41"/>
    </row>
    <row r="31" spans="1:13">
      <c r="A31" s="4">
        <v>25</v>
      </c>
      <c r="B31" s="5" t="s">
        <v>23</v>
      </c>
      <c r="C31" s="6">
        <v>360</v>
      </c>
      <c r="D31" s="6">
        <v>2437</v>
      </c>
      <c r="E31" s="45">
        <v>14263.881667834299</v>
      </c>
      <c r="F31" s="45">
        <v>119.424098125992</v>
      </c>
      <c r="G31" s="44"/>
      <c r="H31" s="45">
        <v>425.08107712520001</v>
      </c>
      <c r="I31" s="44"/>
      <c r="J31" s="47">
        <f t="shared" si="0"/>
        <v>62.845345830267952</v>
      </c>
      <c r="K31" s="45">
        <f t="shared" si="1"/>
        <v>153154.10778836301</v>
      </c>
      <c r="L31" s="45">
        <f t="shared" si="2"/>
        <v>138890.22612052871</v>
      </c>
      <c r="M31" s="41"/>
    </row>
    <row r="32" spans="1:13">
      <c r="A32" s="4">
        <v>26</v>
      </c>
      <c r="B32" s="5" t="s">
        <v>43</v>
      </c>
      <c r="C32" s="6">
        <v>228</v>
      </c>
      <c r="D32" s="6">
        <v>1515</v>
      </c>
      <c r="E32" s="45">
        <v>8180.9249077178001</v>
      </c>
      <c r="F32" s="45">
        <v>72.444475980120004</v>
      </c>
      <c r="G32" s="44"/>
      <c r="H32" s="45">
        <v>179.79716705340999</v>
      </c>
      <c r="I32" s="44"/>
      <c r="J32" s="47">
        <f t="shared" si="0"/>
        <v>61.012442556169873</v>
      </c>
      <c r="K32" s="45">
        <f t="shared" si="1"/>
        <v>92433.850472597362</v>
      </c>
      <c r="L32" s="45">
        <f t="shared" si="2"/>
        <v>84252.925564879566</v>
      </c>
      <c r="M32" s="41"/>
    </row>
    <row r="33" spans="1:13">
      <c r="A33" s="4">
        <v>27</v>
      </c>
      <c r="B33" s="5" t="s">
        <v>29</v>
      </c>
      <c r="C33" s="6">
        <v>306</v>
      </c>
      <c r="D33" s="6">
        <v>1980</v>
      </c>
      <c r="E33" s="45">
        <v>8701.4158717009996</v>
      </c>
      <c r="F33" s="45">
        <v>95.504030075190002</v>
      </c>
      <c r="G33" s="44"/>
      <c r="H33" s="45">
        <v>419.99060089979997</v>
      </c>
      <c r="I33" s="45">
        <v>203</v>
      </c>
      <c r="J33" s="47">
        <f t="shared" si="0"/>
        <v>60.49121356017524</v>
      </c>
      <c r="K33" s="45">
        <f t="shared" si="1"/>
        <v>119772.60284914698</v>
      </c>
      <c r="L33" s="45">
        <f t="shared" si="2"/>
        <v>111071.18697744598</v>
      </c>
      <c r="M33" s="41"/>
    </row>
    <row r="34" spans="1:13">
      <c r="A34" s="4">
        <v>28</v>
      </c>
      <c r="B34" s="5" t="s">
        <v>19</v>
      </c>
      <c r="C34" s="6">
        <v>330</v>
      </c>
      <c r="D34" s="6">
        <v>2437</v>
      </c>
      <c r="E34" s="45">
        <v>12565.4211077293</v>
      </c>
      <c r="F34" s="45">
        <v>114.973000941073</v>
      </c>
      <c r="G34" s="44"/>
      <c r="H34" s="45">
        <v>220.9091997347</v>
      </c>
      <c r="I34" s="45">
        <v>277</v>
      </c>
      <c r="J34" s="47">
        <f t="shared" si="0"/>
        <v>60.024218794500278</v>
      </c>
      <c r="K34" s="45">
        <f t="shared" si="1"/>
        <v>146279.02120219718</v>
      </c>
      <c r="L34" s="45">
        <f t="shared" si="2"/>
        <v>133713.6000944679</v>
      </c>
      <c r="M34" s="41"/>
    </row>
    <row r="35" spans="1:13">
      <c r="A35" s="4">
        <v>29</v>
      </c>
      <c r="B35" s="5" t="s">
        <v>15</v>
      </c>
      <c r="C35" s="6">
        <v>450</v>
      </c>
      <c r="D35" s="6">
        <v>2308</v>
      </c>
      <c r="E35" s="45">
        <v>14367.670156874599</v>
      </c>
      <c r="F35" s="45">
        <v>106.522094691535</v>
      </c>
      <c r="G35" s="44"/>
      <c r="H35" s="45">
        <v>324.12308285402003</v>
      </c>
      <c r="I35" s="45">
        <v>635</v>
      </c>
      <c r="J35" s="47">
        <f t="shared" si="0"/>
        <v>59.901588510888132</v>
      </c>
      <c r="K35" s="45">
        <f t="shared" si="1"/>
        <v>138252.86628312981</v>
      </c>
      <c r="L35" s="45">
        <f t="shared" si="2"/>
        <v>123885.19612625521</v>
      </c>
      <c r="M35" s="41"/>
    </row>
    <row r="36" spans="1:13">
      <c r="A36" s="4">
        <v>30</v>
      </c>
      <c r="B36" s="5" t="s">
        <v>39</v>
      </c>
      <c r="C36" s="6">
        <v>315</v>
      </c>
      <c r="D36" s="6">
        <v>2130</v>
      </c>
      <c r="E36" s="45">
        <v>7061.9642730323003</v>
      </c>
      <c r="F36" s="45">
        <v>103.14816586222</v>
      </c>
      <c r="G36" s="44"/>
      <c r="H36" s="45">
        <v>163.88635366388999</v>
      </c>
      <c r="I36" s="45">
        <v>178</v>
      </c>
      <c r="J36" s="47">
        <f t="shared" si="0"/>
        <v>59.63534327267331</v>
      </c>
      <c r="K36" s="45">
        <f t="shared" si="1"/>
        <v>127023.28117079416</v>
      </c>
      <c r="L36" s="45">
        <f t="shared" si="2"/>
        <v>119961.31689776186</v>
      </c>
      <c r="M36" s="41"/>
    </row>
    <row r="37" spans="1:13">
      <c r="A37" s="4">
        <v>31</v>
      </c>
      <c r="B37" s="5" t="s">
        <v>37</v>
      </c>
      <c r="C37" s="6">
        <v>124</v>
      </c>
      <c r="D37" s="6">
        <v>1098</v>
      </c>
      <c r="E37" s="45">
        <v>3485.0837724080998</v>
      </c>
      <c r="F37" s="45">
        <v>52.720110170470001</v>
      </c>
      <c r="G37" s="44"/>
      <c r="H37" s="45">
        <v>110.82003438703001</v>
      </c>
      <c r="I37" s="45">
        <v>71</v>
      </c>
      <c r="J37" s="47">
        <f t="shared" si="0"/>
        <v>59.015092805705564</v>
      </c>
      <c r="K37" s="45">
        <f t="shared" si="1"/>
        <v>64798.571900664712</v>
      </c>
      <c r="L37" s="45">
        <f t="shared" si="2"/>
        <v>61313.488128256613</v>
      </c>
      <c r="M37" s="41"/>
    </row>
    <row r="38" spans="1:13">
      <c r="A38" s="4">
        <v>32</v>
      </c>
      <c r="B38" s="5" t="s">
        <v>26</v>
      </c>
      <c r="C38" s="6">
        <v>416</v>
      </c>
      <c r="D38" s="6">
        <v>2417</v>
      </c>
      <c r="E38" s="45">
        <v>9925.7840544422997</v>
      </c>
      <c r="F38" s="45">
        <v>101.91416394093</v>
      </c>
      <c r="G38" s="44"/>
      <c r="H38" s="45">
        <v>372.8556262848</v>
      </c>
      <c r="I38" s="45">
        <v>474.05</v>
      </c>
      <c r="J38" s="47">
        <f t="shared" si="0"/>
        <v>53.145203441350382</v>
      </c>
      <c r="K38" s="45">
        <f t="shared" si="1"/>
        <v>128451.95671774387</v>
      </c>
      <c r="L38" s="45">
        <f t="shared" si="2"/>
        <v>118526.17266330158</v>
      </c>
      <c r="M38" s="41"/>
    </row>
    <row r="39" spans="1:13">
      <c r="A39" s="4">
        <v>33</v>
      </c>
      <c r="B39" s="5" t="s">
        <v>45</v>
      </c>
      <c r="C39" s="6">
        <v>378</v>
      </c>
      <c r="D39" s="6">
        <v>2104</v>
      </c>
      <c r="E39" s="45">
        <v>9467.57805861206</v>
      </c>
      <c r="F39" s="45">
        <v>86.277292576419001</v>
      </c>
      <c r="G39" s="44"/>
      <c r="H39" s="45">
        <v>235.08562218682999</v>
      </c>
      <c r="I39" s="45">
        <v>232</v>
      </c>
      <c r="J39" s="47">
        <f t="shared" si="0"/>
        <v>52.190147017579541</v>
      </c>
      <c r="K39" s="45">
        <f t="shared" si="1"/>
        <v>109808.06932498736</v>
      </c>
      <c r="L39" s="45">
        <f t="shared" si="2"/>
        <v>100340.49126637529</v>
      </c>
      <c r="M39" s="41"/>
    </row>
    <row r="40" spans="1:13">
      <c r="A40" s="4">
        <v>34</v>
      </c>
      <c r="B40" s="5" t="s">
        <v>28</v>
      </c>
      <c r="C40" s="6">
        <v>359</v>
      </c>
      <c r="D40" s="6">
        <v>2319</v>
      </c>
      <c r="E40" s="45">
        <v>8483.1017857142997</v>
      </c>
      <c r="F40" s="45">
        <v>93.562750595238001</v>
      </c>
      <c r="G40" s="44"/>
      <c r="H40" s="45">
        <v>597.4380952381</v>
      </c>
      <c r="I40" s="45">
        <v>479.6</v>
      </c>
      <c r="J40" s="47">
        <f t="shared" si="0"/>
        <v>50.580673017669724</v>
      </c>
      <c r="K40" s="45">
        <f t="shared" si="1"/>
        <v>117296.58072797609</v>
      </c>
      <c r="L40" s="45">
        <f t="shared" si="2"/>
        <v>108813.47894226179</v>
      </c>
      <c r="M40" s="41"/>
    </row>
    <row r="41" spans="1:13">
      <c r="A41" s="4">
        <v>35</v>
      </c>
      <c r="B41" s="5" t="s">
        <v>33</v>
      </c>
      <c r="C41" s="6">
        <v>350</v>
      </c>
      <c r="D41" s="6">
        <v>2104</v>
      </c>
      <c r="E41" s="45">
        <v>7601.6638814159996</v>
      </c>
      <c r="F41" s="45">
        <v>84.333140208570001</v>
      </c>
      <c r="G41" s="44"/>
      <c r="H41" s="45">
        <v>246.25005386219999</v>
      </c>
      <c r="I41" s="45">
        <v>320</v>
      </c>
      <c r="J41" s="47">
        <f t="shared" si="0"/>
        <v>50.228662520904429</v>
      </c>
      <c r="K41" s="45">
        <f t="shared" si="1"/>
        <v>105681.10594398291</v>
      </c>
      <c r="L41" s="45">
        <f t="shared" si="2"/>
        <v>98079.442062566915</v>
      </c>
      <c r="M41" s="41"/>
    </row>
    <row r="42" spans="1:13">
      <c r="A42" s="4">
        <v>36</v>
      </c>
      <c r="B42" s="5" t="s">
        <v>47</v>
      </c>
      <c r="C42" s="7">
        <v>222</v>
      </c>
      <c r="D42" s="6">
        <v>1807</v>
      </c>
      <c r="E42" s="45">
        <v>6717.6571674879997</v>
      </c>
      <c r="F42" s="45">
        <v>69.059497924490003</v>
      </c>
      <c r="G42" s="44"/>
      <c r="H42" s="45">
        <v>168.05949792448999</v>
      </c>
      <c r="I42" s="45">
        <v>139</v>
      </c>
      <c r="J42" s="47">
        <f t="shared" si="0"/>
        <v>48.164833012545586</v>
      </c>
      <c r="K42" s="45">
        <f t="shared" si="1"/>
        <v>87033.853253669877</v>
      </c>
      <c r="L42" s="45">
        <f t="shared" si="2"/>
        <v>80316.196086181881</v>
      </c>
      <c r="M42" s="41"/>
    </row>
    <row r="43" spans="1:13">
      <c r="A43" s="4">
        <v>37</v>
      </c>
      <c r="B43" s="5" t="s">
        <v>44</v>
      </c>
      <c r="C43" s="6">
        <v>350</v>
      </c>
      <c r="D43" s="6">
        <v>2831</v>
      </c>
      <c r="E43" s="45">
        <v>15975.774328781999</v>
      </c>
      <c r="F43" s="45">
        <v>76.0260416666667</v>
      </c>
      <c r="G43" s="44"/>
      <c r="H43" s="45">
        <v>214.81562500000001</v>
      </c>
      <c r="I43" s="45">
        <v>159</v>
      </c>
      <c r="J43" s="47">
        <f t="shared" si="0"/>
        <v>36.875330550023094</v>
      </c>
      <c r="K43" s="45">
        <f t="shared" si="1"/>
        <v>104394.06078711538</v>
      </c>
      <c r="L43" s="45">
        <f t="shared" si="2"/>
        <v>88418.286458333372</v>
      </c>
      <c r="M43" s="42"/>
    </row>
    <row r="44" spans="1:13">
      <c r="A44" s="4">
        <v>38</v>
      </c>
      <c r="B44" s="5" t="s">
        <v>46</v>
      </c>
      <c r="C44" s="6">
        <v>307</v>
      </c>
      <c r="D44" s="6">
        <v>1799</v>
      </c>
      <c r="E44" s="45">
        <v>6241.7021221092</v>
      </c>
      <c r="F44" s="45">
        <v>41.686429370100001</v>
      </c>
      <c r="G44" s="44"/>
      <c r="H44" s="45">
        <v>145.31751269527001</v>
      </c>
      <c r="I44" s="45">
        <v>154</v>
      </c>
      <c r="J44" s="47">
        <f t="shared" si="0"/>
        <v>30.418576697907447</v>
      </c>
      <c r="K44" s="45">
        <f t="shared" si="1"/>
        <v>54723.019479535498</v>
      </c>
      <c r="L44" s="45">
        <f t="shared" si="2"/>
        <v>48481.317357426298</v>
      </c>
      <c r="M44" s="42"/>
    </row>
    <row r="45" spans="1:13">
      <c r="A45" s="4">
        <v>39</v>
      </c>
      <c r="B45" s="5" t="s">
        <v>42</v>
      </c>
      <c r="C45" s="6">
        <v>156</v>
      </c>
      <c r="D45" s="6">
        <v>810.98</v>
      </c>
      <c r="E45" s="45">
        <v>6789.5692640080997</v>
      </c>
      <c r="F45" s="44"/>
      <c r="G45" s="45">
        <v>4270.5980243926997</v>
      </c>
      <c r="H45" s="45">
        <v>112.93029668022</v>
      </c>
      <c r="I45" s="44"/>
      <c r="J45" s="47">
        <f t="shared" si="0"/>
        <v>8.372055123440898</v>
      </c>
      <c r="K45" s="45">
        <f t="shared" si="1"/>
        <v>6789.5692640080997</v>
      </c>
      <c r="L45" s="45">
        <f t="shared" si="2"/>
        <v>0</v>
      </c>
      <c r="M45" s="42"/>
    </row>
    <row r="46" spans="1:13">
      <c r="A46" s="4">
        <v>40</v>
      </c>
      <c r="B46" s="5" t="s">
        <v>41</v>
      </c>
      <c r="C46" s="6">
        <v>212</v>
      </c>
      <c r="D46" s="6">
        <v>1515</v>
      </c>
      <c r="E46" s="45">
        <v>9627.0364740000005</v>
      </c>
      <c r="F46" s="44"/>
      <c r="G46" s="45">
        <v>12696.605198199501</v>
      </c>
      <c r="H46" s="45">
        <v>218.32305102034999</v>
      </c>
      <c r="I46" s="44"/>
      <c r="J46" s="47">
        <f t="shared" si="0"/>
        <v>6.3544795207920792</v>
      </c>
      <c r="K46" s="45">
        <f t="shared" si="1"/>
        <v>9627.0364740000005</v>
      </c>
      <c r="L46" s="45">
        <f t="shared" si="2"/>
        <v>0</v>
      </c>
      <c r="M46" s="42"/>
    </row>
    <row r="47" spans="1:13">
      <c r="A47" s="9"/>
      <c r="B47" s="10" t="s">
        <v>48</v>
      </c>
      <c r="C47" s="12">
        <f t="shared" ref="C47:I47" si="3">SUM(C7:C46)</f>
        <v>12314</v>
      </c>
      <c r="D47" s="12">
        <f t="shared" si="3"/>
        <v>75189.679999999993</v>
      </c>
      <c r="E47" s="12">
        <f t="shared" si="3"/>
        <v>408882.30376423127</v>
      </c>
      <c r="F47" s="12">
        <f t="shared" si="3"/>
        <v>4052.4089297741921</v>
      </c>
      <c r="G47" s="12">
        <f t="shared" si="3"/>
        <v>17136.31794725301</v>
      </c>
      <c r="H47" s="12">
        <f t="shared" si="3"/>
        <v>12020.119624459672</v>
      </c>
      <c r="I47" s="12">
        <f t="shared" si="3"/>
        <v>7035.6500000000005</v>
      </c>
      <c r="J47" s="31"/>
      <c r="K47" s="8"/>
      <c r="L47" s="8"/>
      <c r="M47" s="8"/>
    </row>
    <row r="48" spans="1:13">
      <c r="A48" s="9"/>
      <c r="B48" s="10" t="s">
        <v>49</v>
      </c>
      <c r="C48" s="8"/>
      <c r="D48" s="12"/>
      <c r="E48" s="12">
        <f>E47/40</f>
        <v>10222.057594105781</v>
      </c>
      <c r="F48" s="12">
        <f>F47/40</f>
        <v>101.3102232443548</v>
      </c>
      <c r="G48" s="12">
        <f>G47/3</f>
        <v>5712.10598241767</v>
      </c>
      <c r="H48" s="12">
        <f>H47/40</f>
        <v>300.50299061149178</v>
      </c>
      <c r="I48" s="12">
        <f>I47/29</f>
        <v>242.6086206896552</v>
      </c>
      <c r="J48" s="31">
        <f>SUM(J7:J46)/40</f>
        <v>68.084894818734114</v>
      </c>
      <c r="K48" s="8"/>
      <c r="L48" s="8"/>
      <c r="M48" s="8"/>
    </row>
    <row r="51" spans="1:17" ht="29.25" customHeight="1">
      <c r="A51" s="67" t="s">
        <v>0</v>
      </c>
      <c r="B51" s="68" t="s">
        <v>1</v>
      </c>
      <c r="C51" s="68" t="s">
        <v>2</v>
      </c>
      <c r="D51" s="68" t="s">
        <v>3</v>
      </c>
      <c r="E51" s="68" t="s">
        <v>6</v>
      </c>
      <c r="F51" s="68"/>
      <c r="G51" s="68"/>
      <c r="H51" s="68"/>
      <c r="I51" s="68"/>
      <c r="J51" s="69" t="s">
        <v>147</v>
      </c>
      <c r="K51" s="68" t="s">
        <v>146</v>
      </c>
      <c r="L51" s="68"/>
      <c r="M51" s="68"/>
    </row>
    <row r="52" spans="1:17" ht="51">
      <c r="A52" s="67"/>
      <c r="B52" s="68"/>
      <c r="C52" s="68"/>
      <c r="D52" s="68"/>
      <c r="E52" s="3" t="s">
        <v>143</v>
      </c>
      <c r="F52" s="3" t="s">
        <v>144</v>
      </c>
      <c r="G52" s="3" t="s">
        <v>7</v>
      </c>
      <c r="H52" s="3" t="s">
        <v>145</v>
      </c>
      <c r="I52" s="3" t="s">
        <v>142</v>
      </c>
      <c r="J52" s="70"/>
      <c r="K52" s="3" t="s">
        <v>148</v>
      </c>
      <c r="L52" s="3" t="s">
        <v>5</v>
      </c>
      <c r="M52" s="3" t="s">
        <v>4</v>
      </c>
    </row>
    <row r="53" spans="1:17" s="22" customFormat="1" ht="15" customHeight="1">
      <c r="A53" s="71" t="s">
        <v>88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21"/>
      <c r="O53" s="21"/>
      <c r="P53" s="21"/>
      <c r="Q53" s="21"/>
    </row>
    <row r="54" spans="1:17">
      <c r="A54" s="4">
        <v>1</v>
      </c>
      <c r="B54" s="13" t="s">
        <v>79</v>
      </c>
      <c r="C54" s="15">
        <v>601</v>
      </c>
      <c r="D54" s="15">
        <v>1693.5</v>
      </c>
      <c r="E54" s="45">
        <v>2805.026427066</v>
      </c>
      <c r="F54" s="45">
        <v>130.00427597365001</v>
      </c>
      <c r="G54" s="44"/>
      <c r="H54" s="45">
        <v>53.445394660810003</v>
      </c>
      <c r="I54" s="44"/>
      <c r="J54" s="47">
        <f t="shared" ref="J54:J88" si="4">K54/D54</f>
        <v>90.935931139309702</v>
      </c>
      <c r="K54" s="45">
        <f t="shared" ref="K54:K88" si="5">L54+M54+E54</f>
        <v>153999.99938442098</v>
      </c>
      <c r="L54" s="45">
        <f t="shared" ref="L54:L88" si="6">F54*1163</f>
        <v>151194.97295735497</v>
      </c>
      <c r="M54" s="45">
        <f t="shared" ref="M54:M88" si="7">G54*3.305</f>
        <v>0</v>
      </c>
    </row>
    <row r="55" spans="1:17">
      <c r="A55" s="4">
        <v>2</v>
      </c>
      <c r="B55" s="13" t="s">
        <v>53</v>
      </c>
      <c r="C55" s="15">
        <v>772</v>
      </c>
      <c r="D55" s="15">
        <v>5055.8999999999996</v>
      </c>
      <c r="E55" s="45">
        <v>13278.379470452801</v>
      </c>
      <c r="F55" s="45">
        <v>271.08029786822698</v>
      </c>
      <c r="G55" s="44"/>
      <c r="H55" s="45">
        <v>139.89297407469999</v>
      </c>
      <c r="I55" s="44"/>
      <c r="J55" s="47">
        <f t="shared" si="4"/>
        <v>64.982449394015063</v>
      </c>
      <c r="K55" s="45">
        <f t="shared" si="5"/>
        <v>328544.76589120075</v>
      </c>
      <c r="L55" s="45">
        <f t="shared" si="6"/>
        <v>315266.38642074796</v>
      </c>
      <c r="M55" s="45">
        <f t="shared" si="7"/>
        <v>0</v>
      </c>
    </row>
    <row r="56" spans="1:17" ht="25.5">
      <c r="A56" s="4">
        <v>3</v>
      </c>
      <c r="B56" s="13" t="s">
        <v>75</v>
      </c>
      <c r="C56" s="15">
        <v>788</v>
      </c>
      <c r="D56" s="15">
        <v>7970.1</v>
      </c>
      <c r="E56" s="45">
        <v>54391.793750326098</v>
      </c>
      <c r="F56" s="45">
        <v>342.86363094351998</v>
      </c>
      <c r="G56" s="44"/>
      <c r="H56" s="45">
        <v>586.01494751267103</v>
      </c>
      <c r="I56" s="45">
        <v>451</v>
      </c>
      <c r="J56" s="47">
        <f t="shared" si="4"/>
        <v>56.855271143102321</v>
      </c>
      <c r="K56" s="45">
        <f t="shared" si="5"/>
        <v>453142.19653763983</v>
      </c>
      <c r="L56" s="45">
        <f t="shared" si="6"/>
        <v>398750.40278731374</v>
      </c>
      <c r="M56" s="45">
        <f t="shared" si="7"/>
        <v>0</v>
      </c>
    </row>
    <row r="57" spans="1:17">
      <c r="A57" s="4">
        <v>4</v>
      </c>
      <c r="B57" s="13" t="s">
        <v>52</v>
      </c>
      <c r="C57" s="15">
        <v>1365</v>
      </c>
      <c r="D57" s="15">
        <v>6930</v>
      </c>
      <c r="E57" s="45">
        <v>15570.9574193018</v>
      </c>
      <c r="F57" s="45">
        <v>324.281253078514</v>
      </c>
      <c r="G57" s="44"/>
      <c r="H57" s="45">
        <v>552.70804350150001</v>
      </c>
      <c r="I57" s="45">
        <v>57</v>
      </c>
      <c r="J57" s="47">
        <f t="shared" si="4"/>
        <v>56.668117568486807</v>
      </c>
      <c r="K57" s="45">
        <f t="shared" si="5"/>
        <v>392710.05474961357</v>
      </c>
      <c r="L57" s="45">
        <f t="shared" si="6"/>
        <v>377139.09733031178</v>
      </c>
      <c r="M57" s="45">
        <f t="shared" si="7"/>
        <v>0</v>
      </c>
    </row>
    <row r="58" spans="1:17">
      <c r="A58" s="4">
        <v>5</v>
      </c>
      <c r="B58" s="13" t="s">
        <v>63</v>
      </c>
      <c r="C58" s="15">
        <v>1502</v>
      </c>
      <c r="D58" s="15">
        <v>8660.2000000000007</v>
      </c>
      <c r="E58" s="45">
        <v>25320.776654044501</v>
      </c>
      <c r="F58" s="45">
        <v>395.94360034457202</v>
      </c>
      <c r="G58" s="44"/>
      <c r="H58" s="45">
        <v>761.12673282725996</v>
      </c>
      <c r="I58" s="44"/>
      <c r="J58" s="47">
        <f t="shared" si="4"/>
        <v>56.096069819955858</v>
      </c>
      <c r="K58" s="45">
        <f t="shared" si="5"/>
        <v>485803.18385478179</v>
      </c>
      <c r="L58" s="45">
        <f t="shared" si="6"/>
        <v>460482.40720073727</v>
      </c>
      <c r="M58" s="45">
        <f t="shared" si="7"/>
        <v>0</v>
      </c>
    </row>
    <row r="59" spans="1:17">
      <c r="A59" s="4">
        <v>6</v>
      </c>
      <c r="B59" s="13" t="s">
        <v>51</v>
      </c>
      <c r="C59" s="15">
        <v>803</v>
      </c>
      <c r="D59" s="15">
        <v>5518.9</v>
      </c>
      <c r="E59" s="45">
        <v>7632.850277949</v>
      </c>
      <c r="F59" s="45">
        <v>259.25355773530498</v>
      </c>
      <c r="G59" s="44"/>
      <c r="H59" s="45">
        <v>215.94667718887999</v>
      </c>
      <c r="I59" s="44"/>
      <c r="J59" s="47">
        <f t="shared" si="4"/>
        <v>56.015644045753447</v>
      </c>
      <c r="K59" s="45">
        <f t="shared" si="5"/>
        <v>309144.73792410869</v>
      </c>
      <c r="L59" s="45">
        <f t="shared" si="6"/>
        <v>301511.88764615968</v>
      </c>
      <c r="M59" s="45">
        <f t="shared" si="7"/>
        <v>0</v>
      </c>
    </row>
    <row r="60" spans="1:17">
      <c r="A60" s="4">
        <v>9</v>
      </c>
      <c r="B60" s="13" t="s">
        <v>83</v>
      </c>
      <c r="C60" s="15"/>
      <c r="D60" s="15">
        <v>483</v>
      </c>
      <c r="E60" s="45">
        <v>1172.6281441389999</v>
      </c>
      <c r="F60" s="45">
        <v>22.233555428571499</v>
      </c>
      <c r="G60" s="44"/>
      <c r="H60" s="45">
        <v>30.709375445100001</v>
      </c>
      <c r="I60" s="44"/>
      <c r="J60" s="47">
        <f t="shared" si="4"/>
        <v>55.963256951485825</v>
      </c>
      <c r="K60" s="45">
        <f t="shared" si="5"/>
        <v>27030.253107567652</v>
      </c>
      <c r="L60" s="45">
        <f t="shared" si="6"/>
        <v>25857.624963428654</v>
      </c>
      <c r="M60" s="45">
        <f t="shared" si="7"/>
        <v>0</v>
      </c>
    </row>
    <row r="61" spans="1:17" ht="25.5">
      <c r="A61" s="4">
        <v>7</v>
      </c>
      <c r="B61" s="13" t="s">
        <v>78</v>
      </c>
      <c r="C61" s="15">
        <v>110</v>
      </c>
      <c r="D61" s="15">
        <v>526.29999999999995</v>
      </c>
      <c r="E61" s="45">
        <v>728.46966820980003</v>
      </c>
      <c r="F61" s="45">
        <v>24.3798198225306</v>
      </c>
      <c r="G61" s="44"/>
      <c r="H61" s="45">
        <v>161.00712577160999</v>
      </c>
      <c r="I61" s="44"/>
      <c r="J61" s="47">
        <f t="shared" si="4"/>
        <v>55.257837966583487</v>
      </c>
      <c r="K61" s="45">
        <f t="shared" si="5"/>
        <v>29082.200121812886</v>
      </c>
      <c r="L61" s="45">
        <f t="shared" si="6"/>
        <v>28353.730453603086</v>
      </c>
      <c r="M61" s="45">
        <f t="shared" si="7"/>
        <v>0</v>
      </c>
    </row>
    <row r="62" spans="1:17">
      <c r="A62" s="4">
        <v>8</v>
      </c>
      <c r="B62" s="13" t="s">
        <v>54</v>
      </c>
      <c r="C62" s="15">
        <v>733</v>
      </c>
      <c r="D62" s="15">
        <v>6087.4</v>
      </c>
      <c r="E62" s="45">
        <v>7880.3571428577998</v>
      </c>
      <c r="F62" s="45">
        <v>276.99246428571797</v>
      </c>
      <c r="G62" s="44"/>
      <c r="H62" s="45">
        <v>212.78571428570001</v>
      </c>
      <c r="I62" s="45">
        <v>51</v>
      </c>
      <c r="J62" s="47">
        <f t="shared" si="4"/>
        <v>54.214047558423594</v>
      </c>
      <c r="K62" s="45">
        <f t="shared" si="5"/>
        <v>330022.59310714778</v>
      </c>
      <c r="L62" s="45">
        <f t="shared" si="6"/>
        <v>322142.23596428998</v>
      </c>
      <c r="M62" s="45">
        <f t="shared" si="7"/>
        <v>0</v>
      </c>
    </row>
    <row r="63" spans="1:17">
      <c r="A63" s="4">
        <v>10</v>
      </c>
      <c r="B63" s="13" t="s">
        <v>60</v>
      </c>
      <c r="C63" s="15">
        <v>1052</v>
      </c>
      <c r="D63" s="15">
        <v>7974.9</v>
      </c>
      <c r="E63" s="45">
        <v>19749.048275861998</v>
      </c>
      <c r="F63" s="45">
        <v>302.01834675862</v>
      </c>
      <c r="G63" s="44"/>
      <c r="H63" s="45">
        <v>458.10206896551</v>
      </c>
      <c r="I63" s="44"/>
      <c r="J63" s="47">
        <f t="shared" si="4"/>
        <v>46.520506282979987</v>
      </c>
      <c r="K63" s="45">
        <f t="shared" si="5"/>
        <v>370996.38555613707</v>
      </c>
      <c r="L63" s="45">
        <f t="shared" si="6"/>
        <v>351247.33728027507</v>
      </c>
      <c r="M63" s="45">
        <f t="shared" si="7"/>
        <v>0</v>
      </c>
    </row>
    <row r="64" spans="1:17">
      <c r="A64" s="4">
        <v>13</v>
      </c>
      <c r="B64" s="13" t="s">
        <v>80</v>
      </c>
      <c r="C64" s="15">
        <v>391</v>
      </c>
      <c r="D64" s="15">
        <v>5972.5</v>
      </c>
      <c r="E64" s="45">
        <v>9214.8740695224005</v>
      </c>
      <c r="F64" s="45">
        <v>227.229061852619</v>
      </c>
      <c r="G64" s="44"/>
      <c r="H64" s="45">
        <v>269.91944332115798</v>
      </c>
      <c r="I64" s="44"/>
      <c r="J64" s="47">
        <f t="shared" si="4"/>
        <v>45.790250816930651</v>
      </c>
      <c r="K64" s="45">
        <f t="shared" si="5"/>
        <v>273482.27300411829</v>
      </c>
      <c r="L64" s="45">
        <f t="shared" si="6"/>
        <v>264267.39893459587</v>
      </c>
      <c r="M64" s="45">
        <f t="shared" si="7"/>
        <v>0</v>
      </c>
    </row>
    <row r="65" spans="1:13">
      <c r="A65" s="4">
        <v>18</v>
      </c>
      <c r="B65" s="13" t="s">
        <v>76</v>
      </c>
      <c r="C65" s="15">
        <v>1411</v>
      </c>
      <c r="D65" s="15">
        <v>8391.57</v>
      </c>
      <c r="E65" s="45">
        <v>34500.760871728096</v>
      </c>
      <c r="F65" s="45">
        <v>289.55773987461401</v>
      </c>
      <c r="G65" s="44"/>
      <c r="H65" s="45">
        <v>100</v>
      </c>
      <c r="I65" s="45">
        <v>91</v>
      </c>
      <c r="J65" s="47">
        <f t="shared" si="4"/>
        <v>44.241591543168227</v>
      </c>
      <c r="K65" s="45">
        <f t="shared" si="5"/>
        <v>371256.41234590416</v>
      </c>
      <c r="L65" s="45">
        <f t="shared" si="6"/>
        <v>336755.65147417609</v>
      </c>
      <c r="M65" s="45">
        <f t="shared" si="7"/>
        <v>0</v>
      </c>
    </row>
    <row r="66" spans="1:13">
      <c r="A66" s="4">
        <v>12</v>
      </c>
      <c r="B66" s="13" t="s">
        <v>62</v>
      </c>
      <c r="C66" s="15">
        <v>1550</v>
      </c>
      <c r="D66" s="15">
        <v>6358.8</v>
      </c>
      <c r="E66" s="45">
        <v>17763.8</v>
      </c>
      <c r="F66" s="45">
        <v>221.22833499999999</v>
      </c>
      <c r="G66" s="44"/>
      <c r="H66" s="45">
        <v>433.7</v>
      </c>
      <c r="I66" s="44"/>
      <c r="J66" s="47">
        <f t="shared" si="4"/>
        <v>43.255386803327674</v>
      </c>
      <c r="K66" s="45">
        <f t="shared" si="5"/>
        <v>275052.35360500001</v>
      </c>
      <c r="L66" s="45">
        <f t="shared" si="6"/>
        <v>257288.55360499999</v>
      </c>
      <c r="M66" s="45">
        <f t="shared" si="7"/>
        <v>0</v>
      </c>
    </row>
    <row r="67" spans="1:13">
      <c r="A67" s="4">
        <v>16</v>
      </c>
      <c r="B67" s="13" t="s">
        <v>65</v>
      </c>
      <c r="C67" s="15">
        <v>1503</v>
      </c>
      <c r="D67" s="15">
        <v>9696.9</v>
      </c>
      <c r="E67" s="45">
        <v>16921.4247685189</v>
      </c>
      <c r="F67" s="45">
        <v>340.87588489583197</v>
      </c>
      <c r="G67" s="44"/>
      <c r="H67" s="45">
        <v>358.666087963</v>
      </c>
      <c r="I67" s="44"/>
      <c r="J67" s="47">
        <f t="shared" si="4"/>
        <v>42.628064526020836</v>
      </c>
      <c r="K67" s="45">
        <f t="shared" si="5"/>
        <v>413360.07890237146</v>
      </c>
      <c r="L67" s="45">
        <f t="shared" si="6"/>
        <v>396438.65413385257</v>
      </c>
      <c r="M67" s="45">
        <f t="shared" si="7"/>
        <v>0</v>
      </c>
    </row>
    <row r="68" spans="1:13">
      <c r="A68" s="4">
        <v>17</v>
      </c>
      <c r="B68" s="13" t="s">
        <v>77</v>
      </c>
      <c r="C68" s="15">
        <v>3610</v>
      </c>
      <c r="D68" s="15">
        <v>7963.5</v>
      </c>
      <c r="E68" s="45">
        <v>19156.303851114099</v>
      </c>
      <c r="F68" s="45">
        <v>275.08389316238498</v>
      </c>
      <c r="G68" s="44"/>
      <c r="H68" s="45">
        <v>1035.8466969200999</v>
      </c>
      <c r="I68" s="44"/>
      <c r="J68" s="47">
        <f t="shared" si="4"/>
        <v>42.579126213218792</v>
      </c>
      <c r="K68" s="45">
        <f t="shared" si="5"/>
        <v>339078.87159896787</v>
      </c>
      <c r="L68" s="45">
        <f t="shared" si="6"/>
        <v>319922.56774785375</v>
      </c>
      <c r="M68" s="45">
        <f t="shared" si="7"/>
        <v>0</v>
      </c>
    </row>
    <row r="69" spans="1:13">
      <c r="A69" s="4">
        <v>11</v>
      </c>
      <c r="B69" s="13" t="s">
        <v>67</v>
      </c>
      <c r="C69" s="15">
        <v>859</v>
      </c>
      <c r="D69" s="15">
        <v>4645</v>
      </c>
      <c r="E69" s="45">
        <v>14071.8396285492</v>
      </c>
      <c r="F69" s="45">
        <v>154.12298209218201</v>
      </c>
      <c r="G69" s="44"/>
      <c r="H69" s="45">
        <v>119.80647682942001</v>
      </c>
      <c r="I69" s="56"/>
      <c r="J69" s="47">
        <f t="shared" si="4"/>
        <v>41.618270786169404</v>
      </c>
      <c r="K69" s="45">
        <f t="shared" si="5"/>
        <v>193316.86780175689</v>
      </c>
      <c r="L69" s="45">
        <f t="shared" si="6"/>
        <v>179245.02817320768</v>
      </c>
      <c r="M69" s="45">
        <f t="shared" si="7"/>
        <v>0</v>
      </c>
    </row>
    <row r="70" spans="1:13">
      <c r="A70" s="4">
        <v>15</v>
      </c>
      <c r="B70" s="13" t="s">
        <v>58</v>
      </c>
      <c r="C70" s="15">
        <v>1001</v>
      </c>
      <c r="D70" s="15">
        <v>6485.9</v>
      </c>
      <c r="E70" s="45">
        <v>20989.583333333299</v>
      </c>
      <c r="F70" s="45">
        <v>201.3475</v>
      </c>
      <c r="G70" s="44"/>
      <c r="H70" s="45">
        <v>212.9166666667</v>
      </c>
      <c r="I70" s="59">
        <v>63</v>
      </c>
      <c r="J70" s="47">
        <f t="shared" si="4"/>
        <v>39.340218910765394</v>
      </c>
      <c r="K70" s="45">
        <f t="shared" si="5"/>
        <v>255156.72583333327</v>
      </c>
      <c r="L70" s="45">
        <f t="shared" si="6"/>
        <v>234167.14249999999</v>
      </c>
      <c r="M70" s="45">
        <f t="shared" si="7"/>
        <v>0</v>
      </c>
    </row>
    <row r="71" spans="1:13">
      <c r="A71" s="4">
        <v>14</v>
      </c>
      <c r="B71" s="13" t="s">
        <v>57</v>
      </c>
      <c r="C71" s="15">
        <v>417</v>
      </c>
      <c r="D71" s="15">
        <v>3159.1</v>
      </c>
      <c r="E71" s="45">
        <v>6939.33866665607</v>
      </c>
      <c r="F71" s="45">
        <v>99.114713216957597</v>
      </c>
      <c r="G71" s="44"/>
      <c r="H71" s="45">
        <v>124.72524964337001</v>
      </c>
      <c r="I71" s="44"/>
      <c r="J71" s="47">
        <f t="shared" si="4"/>
        <v>38.684989439390257</v>
      </c>
      <c r="K71" s="45">
        <f t="shared" si="5"/>
        <v>122209.75013797775</v>
      </c>
      <c r="L71" s="45">
        <f t="shared" si="6"/>
        <v>115270.41147132168</v>
      </c>
      <c r="M71" s="45">
        <f t="shared" si="7"/>
        <v>0</v>
      </c>
    </row>
    <row r="72" spans="1:13">
      <c r="A72" s="4">
        <v>19</v>
      </c>
      <c r="B72" s="13" t="s">
        <v>59</v>
      </c>
      <c r="C72" s="15">
        <v>1486</v>
      </c>
      <c r="D72" s="15">
        <v>8948.5</v>
      </c>
      <c r="E72" s="45">
        <v>26667.775713786101</v>
      </c>
      <c r="F72" s="45">
        <v>270.75872712933199</v>
      </c>
      <c r="G72" s="44"/>
      <c r="H72" s="45">
        <v>519.55830171560001</v>
      </c>
      <c r="I72" s="44"/>
      <c r="J72" s="47">
        <f t="shared" si="4"/>
        <v>38.169545215980236</v>
      </c>
      <c r="K72" s="45">
        <f t="shared" si="5"/>
        <v>341560.17536519916</v>
      </c>
      <c r="L72" s="45">
        <f t="shared" si="6"/>
        <v>314892.39965141308</v>
      </c>
      <c r="M72" s="45">
        <f t="shared" si="7"/>
        <v>0</v>
      </c>
    </row>
    <row r="73" spans="1:13">
      <c r="A73" s="4">
        <v>26</v>
      </c>
      <c r="B73" s="13" t="s">
        <v>68</v>
      </c>
      <c r="C73" s="15">
        <v>637</v>
      </c>
      <c r="D73" s="15">
        <v>5414</v>
      </c>
      <c r="E73" s="45">
        <v>12343.8351631153</v>
      </c>
      <c r="F73" s="45">
        <v>161.07613379090799</v>
      </c>
      <c r="G73" s="44"/>
      <c r="H73" s="45">
        <v>185.3362190794</v>
      </c>
      <c r="I73" s="45">
        <v>44</v>
      </c>
      <c r="J73" s="47">
        <f t="shared" si="4"/>
        <v>36.881303797920445</v>
      </c>
      <c r="K73" s="45">
        <f t="shared" si="5"/>
        <v>199675.37876194128</v>
      </c>
      <c r="L73" s="45">
        <f t="shared" si="6"/>
        <v>187331.54359882599</v>
      </c>
      <c r="M73" s="45">
        <f t="shared" si="7"/>
        <v>0</v>
      </c>
    </row>
    <row r="74" spans="1:13">
      <c r="A74" s="4">
        <v>20</v>
      </c>
      <c r="B74" s="13" t="s">
        <v>66</v>
      </c>
      <c r="C74" s="15">
        <v>1824</v>
      </c>
      <c r="D74" s="15">
        <v>10582</v>
      </c>
      <c r="E74" s="45">
        <v>38993.395833331997</v>
      </c>
      <c r="F74" s="45">
        <v>301.06113166666398</v>
      </c>
      <c r="G74" s="44"/>
      <c r="H74" s="45">
        <v>1374.375</v>
      </c>
      <c r="I74" s="45">
        <v>382</v>
      </c>
      <c r="J74" s="47">
        <f t="shared" si="4"/>
        <v>36.772584762961841</v>
      </c>
      <c r="K74" s="45">
        <f t="shared" si="5"/>
        <v>389127.49196166219</v>
      </c>
      <c r="L74" s="45">
        <f t="shared" si="6"/>
        <v>350134.09612833022</v>
      </c>
      <c r="M74" s="45">
        <f t="shared" si="7"/>
        <v>0</v>
      </c>
    </row>
    <row r="75" spans="1:13">
      <c r="A75" s="4">
        <v>23</v>
      </c>
      <c r="B75" s="13" t="s">
        <v>61</v>
      </c>
      <c r="C75" s="15">
        <v>819</v>
      </c>
      <c r="D75" s="15">
        <v>7574.8</v>
      </c>
      <c r="E75" s="45">
        <v>8678.0832889594003</v>
      </c>
      <c r="F75" s="45">
        <v>229.070525747662</v>
      </c>
      <c r="G75" s="44"/>
      <c r="H75" s="45">
        <v>262.54145487665602</v>
      </c>
      <c r="I75" s="44"/>
      <c r="J75" s="47">
        <f t="shared" si="4"/>
        <v>36.316088178366471</v>
      </c>
      <c r="K75" s="45">
        <f t="shared" si="5"/>
        <v>275087.10473349033</v>
      </c>
      <c r="L75" s="45">
        <f t="shared" si="6"/>
        <v>266409.02144453092</v>
      </c>
      <c r="M75" s="45">
        <f t="shared" si="7"/>
        <v>0</v>
      </c>
    </row>
    <row r="76" spans="1:13">
      <c r="A76" s="4">
        <v>25</v>
      </c>
      <c r="B76" s="13" t="s">
        <v>64</v>
      </c>
      <c r="C76" s="15">
        <v>964</v>
      </c>
      <c r="D76" s="15">
        <v>6636.6</v>
      </c>
      <c r="E76" s="45">
        <v>15819.2642873778</v>
      </c>
      <c r="F76" s="45">
        <v>184.84990779224799</v>
      </c>
      <c r="G76" s="44"/>
      <c r="H76" s="45">
        <v>300.2972898987</v>
      </c>
      <c r="I76" s="45">
        <v>196</v>
      </c>
      <c r="J76" s="47">
        <f t="shared" si="4"/>
        <v>34.776799422861437</v>
      </c>
      <c r="K76" s="45">
        <f t="shared" si="5"/>
        <v>230799.70704976222</v>
      </c>
      <c r="L76" s="45">
        <f t="shared" si="6"/>
        <v>214980.44276238442</v>
      </c>
      <c r="M76" s="45">
        <f t="shared" si="7"/>
        <v>0</v>
      </c>
    </row>
    <row r="77" spans="1:13">
      <c r="A77" s="4">
        <v>24</v>
      </c>
      <c r="B77" s="13" t="s">
        <v>81</v>
      </c>
      <c r="C77" s="15">
        <v>351</v>
      </c>
      <c r="D77" s="15">
        <v>1757</v>
      </c>
      <c r="E77" s="45">
        <v>2770.8323715749998</v>
      </c>
      <c r="F77" s="45">
        <v>47.946340079364703</v>
      </c>
      <c r="G77" s="44"/>
      <c r="H77" s="45">
        <v>473.60290110147997</v>
      </c>
      <c r="I77" s="45">
        <v>200.16</v>
      </c>
      <c r="J77" s="47">
        <f t="shared" si="4"/>
        <v>33.313845124573795</v>
      </c>
      <c r="K77" s="45">
        <f t="shared" si="5"/>
        <v>58532.425883876153</v>
      </c>
      <c r="L77" s="45">
        <f t="shared" si="6"/>
        <v>55761.593512301151</v>
      </c>
      <c r="M77" s="45">
        <f t="shared" si="7"/>
        <v>0</v>
      </c>
    </row>
    <row r="78" spans="1:13">
      <c r="A78" s="4">
        <v>27</v>
      </c>
      <c r="B78" s="13" t="s">
        <v>84</v>
      </c>
      <c r="C78" s="15">
        <v>275</v>
      </c>
      <c r="D78" s="15">
        <v>640.70000000000005</v>
      </c>
      <c r="E78" s="45">
        <v>719.45976334320005</v>
      </c>
      <c r="F78" s="45">
        <v>17.550533746557299</v>
      </c>
      <c r="G78" s="44"/>
      <c r="H78" s="45">
        <v>30.700797448166</v>
      </c>
      <c r="I78" s="44"/>
      <c r="J78" s="47">
        <f t="shared" si="4"/>
        <v>32.98069378896416</v>
      </c>
      <c r="K78" s="45">
        <f t="shared" si="5"/>
        <v>21130.730510589339</v>
      </c>
      <c r="L78" s="45">
        <f t="shared" si="6"/>
        <v>20411.270747246141</v>
      </c>
      <c r="M78" s="45">
        <f t="shared" si="7"/>
        <v>0</v>
      </c>
    </row>
    <row r="79" spans="1:13">
      <c r="A79" s="4">
        <v>22</v>
      </c>
      <c r="B79" s="13" t="s">
        <v>69</v>
      </c>
      <c r="C79" s="15">
        <v>1702</v>
      </c>
      <c r="D79" s="15">
        <v>6588</v>
      </c>
      <c r="E79" s="45">
        <v>33841.781351662299</v>
      </c>
      <c r="F79" s="45">
        <v>153.73744634121999</v>
      </c>
      <c r="G79" s="44"/>
      <c r="H79" s="45">
        <v>516.94579314709995</v>
      </c>
      <c r="I79" s="44"/>
      <c r="J79" s="47">
        <f t="shared" si="4"/>
        <v>32.276628938448866</v>
      </c>
      <c r="K79" s="45">
        <f t="shared" si="5"/>
        <v>212638.43144650114</v>
      </c>
      <c r="L79" s="45">
        <f t="shared" si="6"/>
        <v>178796.65009483884</v>
      </c>
      <c r="M79" s="45">
        <f t="shared" si="7"/>
        <v>0</v>
      </c>
    </row>
    <row r="80" spans="1:13">
      <c r="A80" s="4">
        <v>28</v>
      </c>
      <c r="B80" s="13" t="s">
        <v>70</v>
      </c>
      <c r="C80" s="15">
        <v>667</v>
      </c>
      <c r="D80" s="15">
        <v>8159</v>
      </c>
      <c r="E80" s="45">
        <v>19279.248112535701</v>
      </c>
      <c r="F80" s="45">
        <v>207.46066666663799</v>
      </c>
      <c r="G80" s="44"/>
      <c r="H80" s="45">
        <v>355.5612179487</v>
      </c>
      <c r="I80" s="45">
        <v>103</v>
      </c>
      <c r="J80" s="47">
        <f t="shared" si="4"/>
        <v>31.934796353209421</v>
      </c>
      <c r="K80" s="45">
        <f t="shared" si="5"/>
        <v>260556.00344583567</v>
      </c>
      <c r="L80" s="45">
        <f t="shared" si="6"/>
        <v>241276.75533329998</v>
      </c>
      <c r="M80" s="45">
        <f t="shared" si="7"/>
        <v>0</v>
      </c>
    </row>
    <row r="81" spans="1:13">
      <c r="A81" s="4">
        <v>21</v>
      </c>
      <c r="B81" s="13" t="s">
        <v>56</v>
      </c>
      <c r="C81" s="15">
        <v>1177</v>
      </c>
      <c r="D81" s="15">
        <v>6182.5</v>
      </c>
      <c r="E81" s="45">
        <v>9057.8670940818993</v>
      </c>
      <c r="F81" s="45">
        <v>141.809592808254</v>
      </c>
      <c r="G81" s="44"/>
      <c r="H81" s="45">
        <v>200.47937752460001</v>
      </c>
      <c r="I81" s="44"/>
      <c r="J81" s="47">
        <f t="shared" si="4"/>
        <v>28.141111771950065</v>
      </c>
      <c r="K81" s="45">
        <f t="shared" si="5"/>
        <v>173982.42353008129</v>
      </c>
      <c r="L81" s="45">
        <f t="shared" si="6"/>
        <v>164924.5564359994</v>
      </c>
      <c r="M81" s="45">
        <f t="shared" si="7"/>
        <v>0</v>
      </c>
    </row>
    <row r="82" spans="1:13">
      <c r="A82" s="4">
        <v>30</v>
      </c>
      <c r="B82" s="13" t="s">
        <v>73</v>
      </c>
      <c r="C82" s="15">
        <v>1401</v>
      </c>
      <c r="D82" s="15">
        <v>9128.9</v>
      </c>
      <c r="E82" s="45">
        <v>17941.205580942998</v>
      </c>
      <c r="F82" s="45">
        <v>197.33929731366001</v>
      </c>
      <c r="G82" s="44"/>
      <c r="H82" s="45">
        <v>546.20640964619997</v>
      </c>
      <c r="I82" s="44"/>
      <c r="J82" s="47">
        <f t="shared" si="4"/>
        <v>27.105873473992443</v>
      </c>
      <c r="K82" s="45">
        <f t="shared" si="5"/>
        <v>247446.8083567296</v>
      </c>
      <c r="L82" s="45">
        <f t="shared" si="6"/>
        <v>229505.6027757866</v>
      </c>
      <c r="M82" s="45">
        <f t="shared" si="7"/>
        <v>0</v>
      </c>
    </row>
    <row r="83" spans="1:13">
      <c r="A83" s="4">
        <v>31</v>
      </c>
      <c r="B83" s="13" t="s">
        <v>72</v>
      </c>
      <c r="C83" s="15">
        <v>627</v>
      </c>
      <c r="D83" s="15">
        <v>9425</v>
      </c>
      <c r="E83" s="45">
        <v>52765.757313772803</v>
      </c>
      <c r="F83" s="45">
        <v>164.146428571429</v>
      </c>
      <c r="G83" s="44"/>
      <c r="H83" s="45">
        <v>461.92678749466</v>
      </c>
      <c r="I83" s="45">
        <v>148</v>
      </c>
      <c r="J83" s="47">
        <f t="shared" si="4"/>
        <v>25.853374402370793</v>
      </c>
      <c r="K83" s="45">
        <f t="shared" si="5"/>
        <v>243668.05374234472</v>
      </c>
      <c r="L83" s="45">
        <f t="shared" si="6"/>
        <v>190902.29642857192</v>
      </c>
      <c r="M83" s="45">
        <f t="shared" si="7"/>
        <v>0</v>
      </c>
    </row>
    <row r="84" spans="1:13">
      <c r="A84" s="4">
        <v>32</v>
      </c>
      <c r="B84" s="13" t="s">
        <v>55</v>
      </c>
      <c r="C84" s="15">
        <v>527</v>
      </c>
      <c r="D84" s="15">
        <v>5072.8999999999996</v>
      </c>
      <c r="E84" s="45">
        <v>114190.94829309999</v>
      </c>
      <c r="F84" s="44"/>
      <c r="G84" s="44"/>
      <c r="H84" s="45">
        <v>152.00192218975999</v>
      </c>
      <c r="I84" s="44"/>
      <c r="J84" s="47">
        <f t="shared" si="4"/>
        <v>22.50999394687457</v>
      </c>
      <c r="K84" s="45">
        <f t="shared" si="5"/>
        <v>114190.94829309999</v>
      </c>
      <c r="L84" s="45">
        <f t="shared" si="6"/>
        <v>0</v>
      </c>
      <c r="M84" s="45">
        <f t="shared" si="7"/>
        <v>0</v>
      </c>
    </row>
    <row r="85" spans="1:13">
      <c r="A85" s="4">
        <v>33</v>
      </c>
      <c r="B85" s="13" t="s">
        <v>74</v>
      </c>
      <c r="C85" s="15">
        <v>1158</v>
      </c>
      <c r="D85" s="15">
        <v>4825.07</v>
      </c>
      <c r="E85" s="45">
        <v>17760</v>
      </c>
      <c r="F85" s="44"/>
      <c r="G85" s="45">
        <v>19664.38</v>
      </c>
      <c r="H85" s="45">
        <v>282.42174470809999</v>
      </c>
      <c r="I85" s="44"/>
      <c r="J85" s="47">
        <f t="shared" si="4"/>
        <v>17.150171064875746</v>
      </c>
      <c r="K85" s="45">
        <f t="shared" si="5"/>
        <v>82750.775900000008</v>
      </c>
      <c r="L85" s="45">
        <f t="shared" si="6"/>
        <v>0</v>
      </c>
      <c r="M85" s="45">
        <f t="shared" si="7"/>
        <v>64990.775900000008</v>
      </c>
    </row>
    <row r="86" spans="1:13">
      <c r="A86" s="4">
        <v>29</v>
      </c>
      <c r="B86" s="13" t="s">
        <v>71</v>
      </c>
      <c r="C86" s="15">
        <v>819</v>
      </c>
      <c r="D86" s="15">
        <v>4500</v>
      </c>
      <c r="E86" s="45">
        <v>7447.6371478849996</v>
      </c>
      <c r="F86" s="44"/>
      <c r="G86" s="45">
        <v>20774.732538330001</v>
      </c>
      <c r="H86" s="45">
        <v>247.67007514106999</v>
      </c>
      <c r="I86" s="44"/>
      <c r="J86" s="47">
        <f t="shared" si="4"/>
        <v>16.912917374903483</v>
      </c>
      <c r="K86" s="45">
        <f t="shared" si="5"/>
        <v>76108.128187065668</v>
      </c>
      <c r="L86" s="45">
        <f t="shared" si="6"/>
        <v>0</v>
      </c>
      <c r="M86" s="45">
        <f t="shared" si="7"/>
        <v>68660.491039180662</v>
      </c>
    </row>
    <row r="87" spans="1:13">
      <c r="A87" s="4">
        <v>34</v>
      </c>
      <c r="B87" s="13" t="s">
        <v>50</v>
      </c>
      <c r="C87" s="15">
        <v>334</v>
      </c>
      <c r="D87" s="15">
        <v>1300.71</v>
      </c>
      <c r="E87" s="45">
        <v>12031.168104111001</v>
      </c>
      <c r="F87" s="44"/>
      <c r="G87" s="45">
        <v>889.07499991109296</v>
      </c>
      <c r="H87" s="45">
        <v>607.23756611670001</v>
      </c>
      <c r="I87" s="44"/>
      <c r="J87" s="47">
        <f t="shared" si="4"/>
        <v>11.508761352505294</v>
      </c>
      <c r="K87" s="45">
        <f t="shared" si="5"/>
        <v>14969.560978817162</v>
      </c>
      <c r="L87" s="45">
        <f t="shared" si="6"/>
        <v>0</v>
      </c>
      <c r="M87" s="45">
        <f t="shared" si="7"/>
        <v>2938.3928747061623</v>
      </c>
    </row>
    <row r="88" spans="1:13">
      <c r="A88" s="4">
        <v>35</v>
      </c>
      <c r="B88" s="13" t="s">
        <v>82</v>
      </c>
      <c r="C88" s="15">
        <v>57</v>
      </c>
      <c r="D88" s="15">
        <v>670.71</v>
      </c>
      <c r="E88" s="45">
        <v>4247.7738425926</v>
      </c>
      <c r="F88" s="44"/>
      <c r="G88" s="44"/>
      <c r="H88" s="45">
        <v>32.426851851850003</v>
      </c>
      <c r="I88" s="44"/>
      <c r="J88" s="47">
        <f t="shared" si="4"/>
        <v>6.3332496050343661</v>
      </c>
      <c r="K88" s="45">
        <f t="shared" si="5"/>
        <v>4247.7738425926</v>
      </c>
      <c r="L88" s="45">
        <f t="shared" si="6"/>
        <v>0</v>
      </c>
      <c r="M88" s="45">
        <f t="shared" si="7"/>
        <v>0</v>
      </c>
    </row>
    <row r="89" spans="1:13">
      <c r="A89" s="9"/>
      <c r="B89" s="10" t="s">
        <v>85</v>
      </c>
      <c r="C89" s="12">
        <f t="shared" ref="C89:I89" si="8">SUM(C54:C88)</f>
        <v>33293</v>
      </c>
      <c r="D89" s="12">
        <f t="shared" si="8"/>
        <v>200979.86</v>
      </c>
      <c r="E89" s="12">
        <f t="shared" si="8"/>
        <v>682644.24568180391</v>
      </c>
      <c r="F89" s="12">
        <f t="shared" si="8"/>
        <v>6234.4176439877529</v>
      </c>
      <c r="G89" s="12">
        <f t="shared" si="8"/>
        <v>41328.187538241094</v>
      </c>
      <c r="H89" s="12">
        <f t="shared" si="8"/>
        <v>12376.609385466229</v>
      </c>
      <c r="I89" s="12">
        <f t="shared" si="8"/>
        <v>1786.16</v>
      </c>
      <c r="J89" s="26"/>
      <c r="K89" s="8"/>
      <c r="L89" s="8"/>
      <c r="M89" s="8"/>
    </row>
    <row r="90" spans="1:13">
      <c r="A90" s="9"/>
      <c r="B90" s="10" t="s">
        <v>86</v>
      </c>
      <c r="C90" s="12"/>
      <c r="D90" s="12"/>
      <c r="E90" s="12">
        <f>E89/35</f>
        <v>19504.121305194396</v>
      </c>
      <c r="F90" s="12">
        <f>F89/35</f>
        <v>178.12621839965007</v>
      </c>
      <c r="G90" s="12">
        <f>G89/3</f>
        <v>13776.062512747032</v>
      </c>
      <c r="H90" s="12">
        <f>H89/35</f>
        <v>353.6174110133208</v>
      </c>
      <c r="I90" s="12">
        <f>I89/12</f>
        <v>148.84666666666666</v>
      </c>
      <c r="J90" s="27">
        <f>SUM(J54:J88)/35</f>
        <v>40.016707699568016</v>
      </c>
      <c r="K90" s="8"/>
      <c r="L90" s="8"/>
      <c r="M90" s="8"/>
    </row>
    <row r="91" spans="1:13">
      <c r="A91" s="34"/>
      <c r="B91" s="35"/>
      <c r="C91" s="36"/>
      <c r="D91" s="36"/>
      <c r="E91" s="36"/>
      <c r="F91" s="36"/>
      <c r="G91" s="36"/>
      <c r="H91" s="36"/>
      <c r="I91" s="36"/>
      <c r="J91" s="37"/>
      <c r="K91" s="38"/>
      <c r="L91" s="38"/>
      <c r="M91" s="38"/>
    </row>
    <row r="92" spans="1:13">
      <c r="A92" s="34"/>
      <c r="B92" s="35"/>
      <c r="C92" s="36"/>
      <c r="D92" s="36"/>
      <c r="E92" s="36"/>
      <c r="F92" s="36"/>
      <c r="G92" s="36"/>
      <c r="H92" s="36"/>
      <c r="I92" s="36"/>
      <c r="J92" s="37"/>
      <c r="K92" s="38"/>
      <c r="L92" s="38"/>
      <c r="M92" s="38"/>
    </row>
    <row r="93" spans="1:13">
      <c r="A93" s="34"/>
      <c r="B93" s="35"/>
      <c r="C93" s="36"/>
      <c r="D93" s="36"/>
      <c r="E93" s="36"/>
      <c r="F93" s="36"/>
      <c r="G93" s="36"/>
      <c r="H93" s="36"/>
      <c r="I93" s="36"/>
      <c r="J93" s="37"/>
      <c r="K93" s="38"/>
      <c r="L93" s="38"/>
      <c r="M93" s="38"/>
    </row>
    <row r="94" spans="1:13">
      <c r="A94" s="34"/>
      <c r="B94" s="35"/>
      <c r="C94" s="36"/>
      <c r="D94" s="36"/>
      <c r="E94" s="36"/>
      <c r="F94" s="36"/>
      <c r="G94" s="36"/>
      <c r="H94" s="36"/>
      <c r="I94" s="36"/>
      <c r="J94" s="37"/>
      <c r="K94" s="38"/>
      <c r="L94" s="38"/>
      <c r="M94" s="38"/>
    </row>
    <row r="95" spans="1:13">
      <c r="A95" s="34"/>
      <c r="B95" s="35"/>
      <c r="C95" s="36"/>
      <c r="D95" s="36"/>
      <c r="E95" s="36"/>
      <c r="F95" s="36"/>
      <c r="G95" s="36"/>
      <c r="H95" s="36"/>
      <c r="I95" s="36"/>
      <c r="J95" s="37"/>
      <c r="K95" s="38"/>
      <c r="L95" s="38"/>
      <c r="M95" s="38"/>
    </row>
    <row r="96" spans="1:13">
      <c r="A96" s="34"/>
      <c r="B96" s="35"/>
      <c r="C96" s="36"/>
      <c r="D96" s="36"/>
      <c r="E96" s="36"/>
      <c r="F96" s="36"/>
      <c r="G96" s="36"/>
      <c r="H96" s="36"/>
      <c r="I96" s="36"/>
      <c r="J96" s="37"/>
      <c r="K96" s="38"/>
      <c r="L96" s="38"/>
      <c r="M96" s="38"/>
    </row>
    <row r="97" spans="1:14">
      <c r="A97" s="34"/>
      <c r="B97" s="35"/>
      <c r="C97" s="36"/>
      <c r="D97" s="36"/>
      <c r="E97" s="36"/>
      <c r="F97" s="36"/>
      <c r="G97" s="36"/>
      <c r="H97" s="36"/>
      <c r="I97" s="36"/>
      <c r="J97" s="37"/>
      <c r="K97" s="38"/>
      <c r="L97" s="38"/>
      <c r="M97" s="38"/>
    </row>
    <row r="100" spans="1:14" ht="24.75" customHeight="1">
      <c r="A100" s="67" t="s">
        <v>0</v>
      </c>
      <c r="B100" s="68" t="s">
        <v>1</v>
      </c>
      <c r="C100" s="68" t="s">
        <v>2</v>
      </c>
      <c r="D100" s="68" t="s">
        <v>3</v>
      </c>
      <c r="E100" s="68" t="s">
        <v>6</v>
      </c>
      <c r="F100" s="68"/>
      <c r="G100" s="68"/>
      <c r="H100" s="68"/>
      <c r="I100" s="68"/>
      <c r="J100" s="69" t="s">
        <v>147</v>
      </c>
      <c r="K100" s="68" t="s">
        <v>146</v>
      </c>
      <c r="L100" s="68"/>
      <c r="M100" s="68"/>
    </row>
    <row r="101" spans="1:14" ht="51">
      <c r="A101" s="67"/>
      <c r="B101" s="68"/>
      <c r="C101" s="68"/>
      <c r="D101" s="68"/>
      <c r="E101" s="3" t="s">
        <v>143</v>
      </c>
      <c r="F101" s="3" t="s">
        <v>144</v>
      </c>
      <c r="G101" s="3" t="s">
        <v>7</v>
      </c>
      <c r="H101" s="3" t="s">
        <v>145</v>
      </c>
      <c r="I101" s="3" t="s">
        <v>142</v>
      </c>
      <c r="J101" s="70"/>
      <c r="K101" s="3" t="s">
        <v>148</v>
      </c>
      <c r="L101" s="3" t="s">
        <v>5</v>
      </c>
      <c r="M101" s="3" t="s">
        <v>4</v>
      </c>
    </row>
    <row r="102" spans="1:14">
      <c r="A102" s="66" t="s">
        <v>89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4" ht="25.5">
      <c r="A103" s="4">
        <v>1</v>
      </c>
      <c r="B103" s="13" t="s">
        <v>92</v>
      </c>
      <c r="C103" s="12"/>
      <c r="D103" s="16">
        <v>2500</v>
      </c>
      <c r="E103" s="51">
        <v>41999.205511001099</v>
      </c>
      <c r="F103" s="45">
        <v>118.74769580246701</v>
      </c>
      <c r="G103" s="44"/>
      <c r="H103" s="45">
        <v>388.80868179708</v>
      </c>
      <c r="I103" s="46"/>
      <c r="J103" s="47">
        <f t="shared" ref="J103:J112" si="9">K103/D103</f>
        <v>72.041110291708094</v>
      </c>
      <c r="K103" s="49">
        <f t="shared" ref="K103:K112" si="10">L103+M103+E103</f>
        <v>180102.77572927024</v>
      </c>
      <c r="L103" s="49">
        <f t="shared" ref="L103:L112" si="11">F103*1163</f>
        <v>138103.57021826913</v>
      </c>
      <c r="M103" s="49">
        <f t="shared" ref="M103:M112" si="12">G103*3.305</f>
        <v>0</v>
      </c>
    </row>
    <row r="104" spans="1:14" ht="25.5">
      <c r="A104" s="4">
        <v>2</v>
      </c>
      <c r="B104" s="13" t="s">
        <v>90</v>
      </c>
      <c r="C104" s="12"/>
      <c r="D104" s="16">
        <v>592.70000000000005</v>
      </c>
      <c r="E104" s="50">
        <v>3674.8268744779002</v>
      </c>
      <c r="F104" s="49">
        <v>30.33</v>
      </c>
      <c r="G104" s="46"/>
      <c r="H104" s="49">
        <v>67.163047386990002</v>
      </c>
      <c r="I104" s="46"/>
      <c r="J104" s="47">
        <f t="shared" si="9"/>
        <v>65.713880334870751</v>
      </c>
      <c r="K104" s="49">
        <f t="shared" si="10"/>
        <v>38948.616874477899</v>
      </c>
      <c r="L104" s="49">
        <f t="shared" si="11"/>
        <v>35273.79</v>
      </c>
      <c r="M104" s="49">
        <f t="shared" si="12"/>
        <v>0</v>
      </c>
      <c r="N104" t="s">
        <v>150</v>
      </c>
    </row>
    <row r="105" spans="1:14" ht="25.5">
      <c r="A105" s="4">
        <v>3</v>
      </c>
      <c r="B105" s="13" t="s">
        <v>91</v>
      </c>
      <c r="C105" s="16">
        <v>44</v>
      </c>
      <c r="D105" s="17">
        <v>670</v>
      </c>
      <c r="E105" s="51">
        <v>28795.1611187003</v>
      </c>
      <c r="F105" s="44"/>
      <c r="G105" s="45">
        <v>3541.3381728395102</v>
      </c>
      <c r="H105" s="45">
        <v>75.888578251189998</v>
      </c>
      <c r="I105" s="46"/>
      <c r="J105" s="47">
        <f t="shared" si="9"/>
        <v>60.446692208858025</v>
      </c>
      <c r="K105" s="49">
        <f t="shared" si="10"/>
        <v>40499.283779934878</v>
      </c>
      <c r="L105" s="49">
        <f t="shared" si="11"/>
        <v>0</v>
      </c>
      <c r="M105" s="49">
        <f t="shared" si="12"/>
        <v>11704.122661234582</v>
      </c>
    </row>
    <row r="106" spans="1:14" ht="38.25">
      <c r="A106" s="4">
        <v>4</v>
      </c>
      <c r="B106" s="13" t="s">
        <v>95</v>
      </c>
      <c r="C106" s="12"/>
      <c r="D106" s="17">
        <v>1587.7</v>
      </c>
      <c r="E106" s="51">
        <v>16236.4069212411</v>
      </c>
      <c r="F106" s="45">
        <v>63.060121718376998</v>
      </c>
      <c r="G106" s="44"/>
      <c r="H106" s="45">
        <v>221.06085918854001</v>
      </c>
      <c r="I106" s="46"/>
      <c r="J106" s="47">
        <f t="shared" si="9"/>
        <v>56.418295949936095</v>
      </c>
      <c r="K106" s="49">
        <f t="shared" si="10"/>
        <v>89575.328479713542</v>
      </c>
      <c r="L106" s="49">
        <f t="shared" si="11"/>
        <v>73338.921558472444</v>
      </c>
      <c r="M106" s="49">
        <f t="shared" si="12"/>
        <v>0</v>
      </c>
    </row>
    <row r="107" spans="1:14" ht="25.5">
      <c r="A107" s="4">
        <v>5</v>
      </c>
      <c r="B107" s="13" t="s">
        <v>101</v>
      </c>
      <c r="C107" s="16">
        <v>20</v>
      </c>
      <c r="D107" s="17">
        <v>91.3</v>
      </c>
      <c r="E107" s="50">
        <v>868</v>
      </c>
      <c r="F107" s="46"/>
      <c r="G107" s="49">
        <v>934</v>
      </c>
      <c r="H107" s="46"/>
      <c r="I107" s="46"/>
      <c r="J107" s="47">
        <f t="shared" si="9"/>
        <v>43.317305585980293</v>
      </c>
      <c r="K107" s="49">
        <f t="shared" si="10"/>
        <v>3954.8700000000003</v>
      </c>
      <c r="L107" s="49">
        <f t="shared" si="11"/>
        <v>0</v>
      </c>
      <c r="M107" s="49">
        <f t="shared" si="12"/>
        <v>3086.8700000000003</v>
      </c>
    </row>
    <row r="108" spans="1:14">
      <c r="A108" s="4">
        <v>6</v>
      </c>
      <c r="B108" s="13" t="s">
        <v>96</v>
      </c>
      <c r="C108" s="16">
        <v>1060</v>
      </c>
      <c r="D108" s="17">
        <v>1767</v>
      </c>
      <c r="E108" s="49">
        <v>35490</v>
      </c>
      <c r="F108" s="46"/>
      <c r="G108" s="49">
        <v>12058.89</v>
      </c>
      <c r="H108" s="49">
        <v>289</v>
      </c>
      <c r="I108" s="46"/>
      <c r="J108" s="47">
        <f t="shared" si="9"/>
        <v>42.639859337860784</v>
      </c>
      <c r="K108" s="49">
        <f t="shared" si="10"/>
        <v>75344.631450000001</v>
      </c>
      <c r="L108" s="49">
        <f t="shared" si="11"/>
        <v>0</v>
      </c>
      <c r="M108" s="49">
        <f t="shared" si="12"/>
        <v>39854.631450000001</v>
      </c>
    </row>
    <row r="109" spans="1:14">
      <c r="A109" s="4">
        <v>7</v>
      </c>
      <c r="B109" s="13" t="s">
        <v>93</v>
      </c>
      <c r="C109" s="16">
        <v>10</v>
      </c>
      <c r="D109" s="16">
        <v>712.9</v>
      </c>
      <c r="E109" s="49">
        <v>469</v>
      </c>
      <c r="F109" s="49">
        <v>22.98</v>
      </c>
      <c r="G109" s="46"/>
      <c r="H109" s="49">
        <v>92</v>
      </c>
      <c r="I109" s="46"/>
      <c r="J109" s="47">
        <f t="shared" si="9"/>
        <v>38.146640482536121</v>
      </c>
      <c r="K109" s="49">
        <f t="shared" si="10"/>
        <v>27194.74</v>
      </c>
      <c r="L109" s="49">
        <f t="shared" si="11"/>
        <v>26725.74</v>
      </c>
      <c r="M109" s="49">
        <f t="shared" si="12"/>
        <v>0</v>
      </c>
      <c r="N109" t="s">
        <v>150</v>
      </c>
    </row>
    <row r="110" spans="1:14" ht="25.5">
      <c r="A110" s="4">
        <v>8</v>
      </c>
      <c r="B110" s="13" t="s">
        <v>94</v>
      </c>
      <c r="C110" s="16">
        <v>200</v>
      </c>
      <c r="D110" s="17">
        <v>1186</v>
      </c>
      <c r="E110" s="57">
        <v>5674.5583333332997</v>
      </c>
      <c r="F110" s="46"/>
      <c r="G110" s="60">
        <v>8730.5020833333692</v>
      </c>
      <c r="H110" s="49">
        <v>144.3246527778</v>
      </c>
      <c r="I110" s="46"/>
      <c r="J110" s="47">
        <f t="shared" si="9"/>
        <v>29.113716457630765</v>
      </c>
      <c r="K110" s="49">
        <f t="shared" si="10"/>
        <v>34528.867718750087</v>
      </c>
      <c r="L110" s="49">
        <f t="shared" si="11"/>
        <v>0</v>
      </c>
      <c r="M110" s="49">
        <f t="shared" si="12"/>
        <v>28854.309385416786</v>
      </c>
    </row>
    <row r="111" spans="1:14">
      <c r="A111" s="4">
        <v>9</v>
      </c>
      <c r="B111" s="13" t="s">
        <v>97</v>
      </c>
      <c r="C111" s="12"/>
      <c r="D111" s="17">
        <v>956</v>
      </c>
      <c r="E111" s="57">
        <v>2279.553045657</v>
      </c>
      <c r="F111" s="55"/>
      <c r="G111" s="49">
        <v>4915.0827563925004</v>
      </c>
      <c r="H111" s="49">
        <v>172.71276292739</v>
      </c>
      <c r="I111" s="46"/>
      <c r="J111" s="47">
        <f t="shared" si="9"/>
        <v>19.376466062274286</v>
      </c>
      <c r="K111" s="49">
        <f t="shared" si="10"/>
        <v>18523.901555534216</v>
      </c>
      <c r="L111" s="49">
        <f t="shared" si="11"/>
        <v>0</v>
      </c>
      <c r="M111" s="49">
        <f t="shared" si="12"/>
        <v>16244.348509877214</v>
      </c>
    </row>
    <row r="112" spans="1:14" ht="25.5">
      <c r="A112" s="4">
        <v>10</v>
      </c>
      <c r="B112" s="13" t="s">
        <v>98</v>
      </c>
      <c r="C112" s="18"/>
      <c r="D112" s="17">
        <v>2972.1</v>
      </c>
      <c r="E112" s="57">
        <v>1456</v>
      </c>
      <c r="F112" s="65">
        <v>6.6</v>
      </c>
      <c r="G112" s="46"/>
      <c r="H112" s="49">
        <v>75</v>
      </c>
      <c r="I112" s="46"/>
      <c r="J112" s="47">
        <f t="shared" si="9"/>
        <v>3.0725076545203724</v>
      </c>
      <c r="K112" s="49">
        <f t="shared" si="10"/>
        <v>9131.7999999999993</v>
      </c>
      <c r="L112" s="49">
        <f t="shared" si="11"/>
        <v>7675.7999999999993</v>
      </c>
      <c r="M112" s="49">
        <f t="shared" si="12"/>
        <v>0</v>
      </c>
      <c r="N112" t="s">
        <v>150</v>
      </c>
    </row>
    <row r="113" spans="1:13">
      <c r="A113" s="9"/>
      <c r="B113" s="10" t="s">
        <v>99</v>
      </c>
      <c r="C113" s="12">
        <f>SUM(C103:C111)</f>
        <v>1334</v>
      </c>
      <c r="D113" s="12">
        <f>SUM(D103:D111)</f>
        <v>10063.599999999999</v>
      </c>
      <c r="E113" s="12">
        <f>SUM(E103:E112)</f>
        <v>136942.7118044107</v>
      </c>
      <c r="F113" s="12">
        <f>SUM(F103:F112)</f>
        <v>241.71781752084399</v>
      </c>
      <c r="G113" s="12">
        <f>SUM(G103:G112)</f>
        <v>30179.813012565381</v>
      </c>
      <c r="H113" s="12">
        <f>SUM(H103:H112)</f>
        <v>1525.9585823289899</v>
      </c>
      <c r="I113" s="14"/>
      <c r="J113" s="48"/>
      <c r="K113" s="48"/>
      <c r="L113" s="48"/>
      <c r="M113" s="8"/>
    </row>
    <row r="114" spans="1:13">
      <c r="A114" s="9"/>
      <c r="B114" s="10" t="s">
        <v>100</v>
      </c>
      <c r="C114" s="12"/>
      <c r="D114" s="12"/>
      <c r="E114" s="12">
        <f>E113/10</f>
        <v>13694.27118044107</v>
      </c>
      <c r="F114" s="12">
        <f>F113/5</f>
        <v>48.343563504168799</v>
      </c>
      <c r="G114" s="12">
        <f>G113/4</f>
        <v>7544.9532531413452</v>
      </c>
      <c r="H114" s="12">
        <f>H113/9</f>
        <v>169.55095359210998</v>
      </c>
      <c r="I114" s="8"/>
      <c r="J114" s="31">
        <f>SUM(J103:J112)/10</f>
        <v>43.028647436617561</v>
      </c>
      <c r="K114" s="8"/>
      <c r="L114" s="8"/>
      <c r="M114" s="8"/>
    </row>
    <row r="117" spans="1:13" ht="28.5" customHeight="1">
      <c r="A117" s="67" t="s">
        <v>0</v>
      </c>
      <c r="B117" s="68" t="s">
        <v>1</v>
      </c>
      <c r="C117" s="68" t="s">
        <v>2</v>
      </c>
      <c r="D117" s="68" t="s">
        <v>3</v>
      </c>
      <c r="E117" s="68" t="s">
        <v>6</v>
      </c>
      <c r="F117" s="68"/>
      <c r="G117" s="68"/>
      <c r="H117" s="68"/>
      <c r="I117" s="68"/>
      <c r="J117" s="69" t="s">
        <v>147</v>
      </c>
      <c r="K117" s="68" t="s">
        <v>146</v>
      </c>
      <c r="L117" s="68"/>
      <c r="M117" s="68"/>
    </row>
    <row r="118" spans="1:13" ht="51">
      <c r="A118" s="67"/>
      <c r="B118" s="68"/>
      <c r="C118" s="68"/>
      <c r="D118" s="68"/>
      <c r="E118" s="3" t="s">
        <v>143</v>
      </c>
      <c r="F118" s="3" t="s">
        <v>144</v>
      </c>
      <c r="G118" s="3" t="s">
        <v>7</v>
      </c>
      <c r="H118" s="3" t="s">
        <v>145</v>
      </c>
      <c r="I118" s="3" t="s">
        <v>142</v>
      </c>
      <c r="J118" s="70"/>
      <c r="K118" s="3" t="s">
        <v>148</v>
      </c>
      <c r="L118" s="3" t="s">
        <v>5</v>
      </c>
      <c r="M118" s="3" t="s">
        <v>4</v>
      </c>
    </row>
    <row r="119" spans="1:13">
      <c r="A119" s="66" t="s">
        <v>102</v>
      </c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</row>
    <row r="120" spans="1:13" ht="25.5">
      <c r="A120" s="23">
        <v>1</v>
      </c>
      <c r="B120" s="13" t="s">
        <v>104</v>
      </c>
      <c r="C120" s="25">
        <v>1995</v>
      </c>
      <c r="D120" s="25">
        <v>19005.7</v>
      </c>
      <c r="E120" s="49">
        <v>385420.19034090999</v>
      </c>
      <c r="F120" s="49">
        <v>1093.33671022727</v>
      </c>
      <c r="G120" s="46"/>
      <c r="H120" s="49">
        <v>15141.363636364</v>
      </c>
      <c r="I120" s="46"/>
      <c r="J120" s="32">
        <f t="shared" ref="J120:J128" si="13">K120/D120</f>
        <v>87.18283379908263</v>
      </c>
      <c r="K120" s="24">
        <f t="shared" ref="K120:K128" si="14">L120+M120+E120</f>
        <v>1656970.7843352249</v>
      </c>
      <c r="L120" s="24">
        <f t="shared" ref="L120:L128" si="15">F120*1163</f>
        <v>1271550.593994315</v>
      </c>
      <c r="M120" s="24">
        <f t="shared" ref="M120:M128" si="16">G120*3.305</f>
        <v>0</v>
      </c>
    </row>
    <row r="121" spans="1:13" ht="25.5">
      <c r="A121" s="23">
        <v>2</v>
      </c>
      <c r="B121" s="13" t="s">
        <v>105</v>
      </c>
      <c r="C121" s="25">
        <v>810</v>
      </c>
      <c r="D121" s="6">
        <v>10814.6</v>
      </c>
      <c r="E121" s="49">
        <v>87623.078047408795</v>
      </c>
      <c r="F121" s="49">
        <v>570.14385926897796</v>
      </c>
      <c r="G121" s="49">
        <v>28993.65</v>
      </c>
      <c r="H121" s="49">
        <v>7298.2706219099</v>
      </c>
      <c r="I121" s="46"/>
      <c r="J121" s="32">
        <f t="shared" si="13"/>
        <v>78.276071202562292</v>
      </c>
      <c r="K121" s="24">
        <f t="shared" si="14"/>
        <v>846524.39962723013</v>
      </c>
      <c r="L121" s="24">
        <f t="shared" si="15"/>
        <v>663077.30832982133</v>
      </c>
      <c r="M121" s="24">
        <f t="shared" si="16"/>
        <v>95824.013250000004</v>
      </c>
    </row>
    <row r="122" spans="1:13">
      <c r="A122" s="23">
        <v>3</v>
      </c>
      <c r="B122" s="13" t="s">
        <v>106</v>
      </c>
      <c r="C122" s="25">
        <v>1125</v>
      </c>
      <c r="D122" s="6">
        <v>9655</v>
      </c>
      <c r="E122" s="49">
        <v>75849.551160937801</v>
      </c>
      <c r="F122" s="49">
        <v>481.88113075936701</v>
      </c>
      <c r="G122" s="46"/>
      <c r="H122" s="49">
        <v>2498.4502128853001</v>
      </c>
      <c r="I122" s="46"/>
      <c r="J122" s="32">
        <f t="shared" si="13"/>
        <v>65.901326383643877</v>
      </c>
      <c r="K122" s="24">
        <f t="shared" si="14"/>
        <v>636277.30623408163</v>
      </c>
      <c r="L122" s="24">
        <f t="shared" si="15"/>
        <v>560427.75507314387</v>
      </c>
      <c r="M122" s="24">
        <f t="shared" si="16"/>
        <v>0</v>
      </c>
    </row>
    <row r="123" spans="1:13">
      <c r="A123" s="23">
        <v>5</v>
      </c>
      <c r="B123" s="13" t="s">
        <v>107</v>
      </c>
      <c r="C123" s="25">
        <v>761</v>
      </c>
      <c r="D123" s="6">
        <v>2262.5</v>
      </c>
      <c r="E123" s="49">
        <v>15512.1224803726</v>
      </c>
      <c r="F123" s="49">
        <v>109.804189415042</v>
      </c>
      <c r="G123" s="46"/>
      <c r="H123" s="49">
        <v>271.26732633350002</v>
      </c>
      <c r="I123" s="49">
        <v>25.46</v>
      </c>
      <c r="J123" s="32">
        <f t="shared" si="13"/>
        <v>63.299180008869151</v>
      </c>
      <c r="K123" s="24">
        <f t="shared" si="14"/>
        <v>143214.39477006646</v>
      </c>
      <c r="L123" s="24">
        <f t="shared" si="15"/>
        <v>127702.27228969385</v>
      </c>
      <c r="M123" s="24">
        <f t="shared" si="16"/>
        <v>0</v>
      </c>
    </row>
    <row r="124" spans="1:13">
      <c r="A124" s="23">
        <v>7</v>
      </c>
      <c r="B124" s="13" t="s">
        <v>103</v>
      </c>
      <c r="C124" s="25">
        <v>310</v>
      </c>
      <c r="D124" s="6">
        <v>2572</v>
      </c>
      <c r="E124" s="49">
        <v>15401.48</v>
      </c>
      <c r="F124" s="49">
        <v>92.42</v>
      </c>
      <c r="G124" s="46"/>
      <c r="H124" s="49">
        <v>234.43</v>
      </c>
      <c r="I124" s="49">
        <v>32.47</v>
      </c>
      <c r="J124" s="32">
        <f t="shared" si="13"/>
        <v>47.778359253499225</v>
      </c>
      <c r="K124" s="24">
        <f t="shared" si="14"/>
        <v>122885.94</v>
      </c>
      <c r="L124" s="24">
        <f t="shared" si="15"/>
        <v>107484.46</v>
      </c>
      <c r="M124" s="24">
        <f t="shared" si="16"/>
        <v>0</v>
      </c>
    </row>
    <row r="125" spans="1:13" ht="25.5">
      <c r="A125" s="23">
        <v>6</v>
      </c>
      <c r="B125" s="13" t="s">
        <v>111</v>
      </c>
      <c r="C125" s="25">
        <v>15</v>
      </c>
      <c r="D125" s="6">
        <v>302.74</v>
      </c>
      <c r="E125" s="49">
        <v>0.35</v>
      </c>
      <c r="F125" s="49">
        <v>11.43</v>
      </c>
      <c r="G125" s="46"/>
      <c r="H125" s="60">
        <v>33</v>
      </c>
      <c r="I125" s="46"/>
      <c r="J125" s="32">
        <f t="shared" si="13"/>
        <v>43.910418180617029</v>
      </c>
      <c r="K125" s="24">
        <f t="shared" si="14"/>
        <v>13293.44</v>
      </c>
      <c r="L125" s="24">
        <f t="shared" si="15"/>
        <v>13293.09</v>
      </c>
      <c r="M125" s="24">
        <f t="shared" si="16"/>
        <v>0</v>
      </c>
    </row>
    <row r="126" spans="1:13">
      <c r="A126" s="23">
        <v>4</v>
      </c>
      <c r="B126" s="13" t="s">
        <v>108</v>
      </c>
      <c r="C126" s="25">
        <v>1031</v>
      </c>
      <c r="D126" s="6">
        <v>5611.2</v>
      </c>
      <c r="E126" s="49">
        <v>326.23179682825099</v>
      </c>
      <c r="F126" s="49">
        <v>203.19695059624999</v>
      </c>
      <c r="G126" s="46"/>
      <c r="H126" s="49">
        <v>1165.1165117434</v>
      </c>
      <c r="I126" s="46"/>
      <c r="J126" s="32">
        <f t="shared" si="13"/>
        <v>42.173560974527192</v>
      </c>
      <c r="K126" s="24">
        <f t="shared" si="14"/>
        <v>236644.28534026697</v>
      </c>
      <c r="L126" s="24">
        <f t="shared" si="15"/>
        <v>236318.05354343873</v>
      </c>
      <c r="M126" s="24">
        <f t="shared" si="16"/>
        <v>0</v>
      </c>
    </row>
    <row r="127" spans="1:13">
      <c r="A127" s="23">
        <v>8</v>
      </c>
      <c r="B127" s="13" t="s">
        <v>110</v>
      </c>
      <c r="C127" s="25">
        <v>756</v>
      </c>
      <c r="D127" s="25">
        <v>8901.6</v>
      </c>
      <c r="E127" s="49">
        <v>73577.262358805907</v>
      </c>
      <c r="F127" s="49">
        <v>199.50028758395101</v>
      </c>
      <c r="G127" s="46"/>
      <c r="H127" s="49">
        <v>668.71657739347995</v>
      </c>
      <c r="I127" s="46"/>
      <c r="J127" s="32">
        <f t="shared" si="13"/>
        <v>34.33046832242978</v>
      </c>
      <c r="K127" s="24">
        <f t="shared" si="14"/>
        <v>305596.09681894095</v>
      </c>
      <c r="L127" s="24">
        <f t="shared" si="15"/>
        <v>232018.83446013503</v>
      </c>
      <c r="M127" s="24">
        <f t="shared" si="16"/>
        <v>0</v>
      </c>
    </row>
    <row r="128" spans="1:13" ht="25.5">
      <c r="A128" s="23">
        <v>9</v>
      </c>
      <c r="B128" s="13" t="s">
        <v>109</v>
      </c>
      <c r="C128" s="25">
        <v>910</v>
      </c>
      <c r="D128" s="25">
        <v>2686</v>
      </c>
      <c r="E128" s="49">
        <v>30487.77</v>
      </c>
      <c r="F128" s="49">
        <v>39.71</v>
      </c>
      <c r="G128" s="49">
        <v>210.39</v>
      </c>
      <c r="H128" s="49">
        <v>337.83</v>
      </c>
      <c r="I128" s="49">
        <v>217.67</v>
      </c>
      <c r="J128" s="32">
        <f t="shared" si="13"/>
        <v>28.803365208488461</v>
      </c>
      <c r="K128" s="24">
        <f t="shared" si="14"/>
        <v>77365.838950000005</v>
      </c>
      <c r="L128" s="24">
        <f t="shared" si="15"/>
        <v>46182.73</v>
      </c>
      <c r="M128" s="24">
        <f t="shared" si="16"/>
        <v>695.33894999999995</v>
      </c>
    </row>
    <row r="129" spans="1:13" ht="25.5">
      <c r="A129" s="9"/>
      <c r="B129" s="10" t="s">
        <v>112</v>
      </c>
      <c r="C129" s="12">
        <f t="shared" ref="C129:I129" si="17">SUM(C120:C128)</f>
        <v>7713</v>
      </c>
      <c r="D129" s="12">
        <f t="shared" si="17"/>
        <v>61811.34</v>
      </c>
      <c r="E129" s="12">
        <f t="shared" si="17"/>
        <v>684198.03618526319</v>
      </c>
      <c r="F129" s="12">
        <f t="shared" si="17"/>
        <v>2801.4231278508578</v>
      </c>
      <c r="G129" s="12">
        <f t="shared" si="17"/>
        <v>29204.04</v>
      </c>
      <c r="H129" s="12">
        <f t="shared" si="17"/>
        <v>27648.444886629582</v>
      </c>
      <c r="I129" s="28">
        <f t="shared" si="17"/>
        <v>275.59999999999997</v>
      </c>
      <c r="J129" s="8"/>
      <c r="K129" s="8"/>
      <c r="L129" s="8"/>
      <c r="M129" s="8"/>
    </row>
    <row r="130" spans="1:13" ht="25.5">
      <c r="A130" s="9"/>
      <c r="B130" s="10" t="s">
        <v>113</v>
      </c>
      <c r="C130" s="12"/>
      <c r="D130" s="12"/>
      <c r="E130" s="12">
        <f>E129/9</f>
        <v>76022.004020584805</v>
      </c>
      <c r="F130" s="12">
        <f>F129/9</f>
        <v>311.26923642787307</v>
      </c>
      <c r="G130" s="12">
        <f>G129/2</f>
        <v>14602.02</v>
      </c>
      <c r="H130" s="12">
        <f>H129/9</f>
        <v>3072.0494318477313</v>
      </c>
      <c r="I130" s="28">
        <f>I129/3</f>
        <v>91.86666666666666</v>
      </c>
      <c r="J130" s="32">
        <f>SUM(J120:J128)/9</f>
        <v>54.62839814819106</v>
      </c>
      <c r="K130" s="8"/>
      <c r="L130" s="8"/>
      <c r="M130" s="8"/>
    </row>
    <row r="131" spans="1:13">
      <c r="A131" s="34"/>
      <c r="B131" s="35"/>
      <c r="C131" s="36"/>
      <c r="D131" s="36"/>
      <c r="E131" s="36"/>
      <c r="F131" s="36"/>
      <c r="G131" s="36"/>
      <c r="H131" s="36"/>
      <c r="I131" s="39"/>
      <c r="J131" s="40"/>
      <c r="K131" s="38"/>
      <c r="L131" s="38"/>
      <c r="M131" s="38"/>
    </row>
    <row r="132" spans="1:13">
      <c r="A132" s="34"/>
      <c r="B132" s="35"/>
      <c r="C132" s="36"/>
      <c r="D132" s="36"/>
      <c r="E132" s="36"/>
      <c r="F132" s="36"/>
      <c r="G132" s="36"/>
      <c r="H132" s="36"/>
      <c r="I132" s="39"/>
      <c r="J132" s="40"/>
      <c r="K132" s="38"/>
      <c r="L132" s="38"/>
      <c r="M132" s="38"/>
    </row>
    <row r="133" spans="1:13">
      <c r="A133" s="34"/>
      <c r="B133" s="35"/>
      <c r="C133" s="36"/>
      <c r="D133" s="36"/>
      <c r="E133" s="36"/>
      <c r="F133" s="36"/>
      <c r="G133" s="36"/>
      <c r="H133" s="36"/>
      <c r="I133" s="39"/>
      <c r="J133" s="40"/>
      <c r="K133" s="38"/>
      <c r="L133" s="38"/>
      <c r="M133" s="38"/>
    </row>
    <row r="136" spans="1:13" ht="36.75" customHeight="1"/>
    <row r="137" spans="1:13" ht="25.5" customHeight="1">
      <c r="A137" s="67" t="s">
        <v>0</v>
      </c>
      <c r="B137" s="68" t="s">
        <v>1</v>
      </c>
      <c r="C137" s="68" t="s">
        <v>2</v>
      </c>
      <c r="D137" s="68" t="s">
        <v>3</v>
      </c>
      <c r="E137" s="68" t="s">
        <v>6</v>
      </c>
      <c r="F137" s="68"/>
      <c r="G137" s="68"/>
      <c r="H137" s="68"/>
      <c r="I137" s="68"/>
      <c r="J137" s="69" t="s">
        <v>147</v>
      </c>
      <c r="K137" s="68" t="s">
        <v>146</v>
      </c>
      <c r="L137" s="68"/>
      <c r="M137" s="68"/>
    </row>
    <row r="138" spans="1:13" ht="51">
      <c r="A138" s="67"/>
      <c r="B138" s="68"/>
      <c r="C138" s="68"/>
      <c r="D138" s="68"/>
      <c r="E138" s="3" t="s">
        <v>143</v>
      </c>
      <c r="F138" s="3" t="s">
        <v>144</v>
      </c>
      <c r="G138" s="3" t="s">
        <v>7</v>
      </c>
      <c r="H138" s="3" t="s">
        <v>145</v>
      </c>
      <c r="I138" s="3" t="s">
        <v>142</v>
      </c>
      <c r="J138" s="70"/>
      <c r="K138" s="3" t="s">
        <v>148</v>
      </c>
      <c r="L138" s="3" t="s">
        <v>5</v>
      </c>
      <c r="M138" s="3" t="s">
        <v>4</v>
      </c>
    </row>
    <row r="139" spans="1:13">
      <c r="A139" s="66" t="s">
        <v>114</v>
      </c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</row>
    <row r="140" spans="1:13">
      <c r="A140" s="4">
        <v>1</v>
      </c>
      <c r="B140" s="13" t="s">
        <v>115</v>
      </c>
      <c r="C140" s="25"/>
      <c r="D140" s="25">
        <v>2219.5</v>
      </c>
      <c r="E140" s="61">
        <v>6720</v>
      </c>
      <c r="F140" s="62">
        <v>165.26</v>
      </c>
      <c r="G140" s="62">
        <v>703.09</v>
      </c>
      <c r="H140" s="62">
        <v>75.239999999999995</v>
      </c>
      <c r="I140" s="62">
        <v>12</v>
      </c>
      <c r="J140" s="33">
        <f t="shared" ref="J140:J150" si="18">K140/D140</f>
        <v>90.669561815724251</v>
      </c>
      <c r="K140" s="11">
        <f t="shared" ref="K140:K150" si="19">L140+M140+E140</f>
        <v>201241.09244999997</v>
      </c>
      <c r="L140" s="24">
        <f t="shared" ref="L140:L150" si="20">F140*1163</f>
        <v>192197.37999999998</v>
      </c>
      <c r="M140" s="24">
        <f t="shared" ref="M140:M150" si="21">G140*3.305</f>
        <v>2323.7124500000004</v>
      </c>
    </row>
    <row r="141" spans="1:13" ht="25.5">
      <c r="A141" s="4">
        <v>2</v>
      </c>
      <c r="B141" s="13" t="s">
        <v>124</v>
      </c>
      <c r="C141" s="25">
        <v>50</v>
      </c>
      <c r="D141" s="25">
        <v>426.8</v>
      </c>
      <c r="E141" s="61">
        <v>1500.9541666667001</v>
      </c>
      <c r="F141" s="62">
        <v>31.206541666667</v>
      </c>
      <c r="G141" s="52"/>
      <c r="H141" s="62">
        <v>14.35208333333</v>
      </c>
      <c r="I141" s="62">
        <v>3</v>
      </c>
      <c r="J141" s="33">
        <f t="shared" si="18"/>
        <v>88.552394857076891</v>
      </c>
      <c r="K141" s="11">
        <f t="shared" si="19"/>
        <v>37794.162125000417</v>
      </c>
      <c r="L141" s="11">
        <f t="shared" si="20"/>
        <v>36293.207958333718</v>
      </c>
      <c r="M141" s="11">
        <f t="shared" si="21"/>
        <v>0</v>
      </c>
    </row>
    <row r="142" spans="1:13">
      <c r="A142" s="4">
        <v>3</v>
      </c>
      <c r="B142" s="13" t="s">
        <v>116</v>
      </c>
      <c r="C142" s="25">
        <v>90</v>
      </c>
      <c r="D142" s="25">
        <v>761</v>
      </c>
      <c r="E142" s="61">
        <v>798.32479575855996</v>
      </c>
      <c r="F142" s="62">
        <v>45.804613745492098</v>
      </c>
      <c r="G142" s="52"/>
      <c r="H142" s="62">
        <v>10.618753219989999</v>
      </c>
      <c r="I142" s="62">
        <v>3</v>
      </c>
      <c r="J142" s="33">
        <f t="shared" si="18"/>
        <v>71.050053326893391</v>
      </c>
      <c r="K142" s="11">
        <f t="shared" si="19"/>
        <v>54069.090581765871</v>
      </c>
      <c r="L142" s="24">
        <f t="shared" si="20"/>
        <v>53270.765786007309</v>
      </c>
      <c r="M142" s="24">
        <f t="shared" si="21"/>
        <v>0</v>
      </c>
    </row>
    <row r="143" spans="1:13">
      <c r="A143" s="4">
        <v>4</v>
      </c>
      <c r="B143" s="13" t="s">
        <v>121</v>
      </c>
      <c r="C143" s="25">
        <v>701</v>
      </c>
      <c r="D143" s="25">
        <v>3400.6</v>
      </c>
      <c r="E143" s="61">
        <v>5064.2433660260003</v>
      </c>
      <c r="F143" s="62">
        <v>176.72654780092</v>
      </c>
      <c r="G143" s="52"/>
      <c r="H143" s="62">
        <v>102.85750449798</v>
      </c>
      <c r="I143" s="52"/>
      <c r="J143" s="33">
        <f t="shared" si="18"/>
        <v>61.92942964726695</v>
      </c>
      <c r="K143" s="11">
        <f t="shared" si="19"/>
        <v>210597.21845849598</v>
      </c>
      <c r="L143" s="24">
        <f t="shared" si="20"/>
        <v>205532.97509246998</v>
      </c>
      <c r="M143" s="24">
        <f t="shared" si="21"/>
        <v>0</v>
      </c>
    </row>
    <row r="144" spans="1:13">
      <c r="A144" s="4">
        <v>5</v>
      </c>
      <c r="B144" s="13" t="s">
        <v>118</v>
      </c>
      <c r="C144" s="25">
        <v>500</v>
      </c>
      <c r="D144" s="25">
        <v>2129</v>
      </c>
      <c r="E144" s="61">
        <v>6898.1944444445999</v>
      </c>
      <c r="F144" s="62">
        <v>83.100987599207102</v>
      </c>
      <c r="G144" s="52"/>
      <c r="H144" s="62">
        <v>93.080456349209996</v>
      </c>
      <c r="I144" s="52"/>
      <c r="J144" s="33">
        <f t="shared" si="18"/>
        <v>48.635341955059872</v>
      </c>
      <c r="K144" s="11">
        <f t="shared" si="19"/>
        <v>103544.64302232246</v>
      </c>
      <c r="L144" s="24">
        <f t="shared" si="20"/>
        <v>96646.448577877862</v>
      </c>
      <c r="M144" s="24">
        <f t="shared" si="21"/>
        <v>0</v>
      </c>
    </row>
    <row r="145" spans="1:13">
      <c r="A145" s="4">
        <v>6</v>
      </c>
      <c r="B145" s="13" t="s">
        <v>122</v>
      </c>
      <c r="C145" s="25">
        <v>410</v>
      </c>
      <c r="D145" s="25">
        <v>755</v>
      </c>
      <c r="E145" s="61">
        <v>1131.1208988927699</v>
      </c>
      <c r="F145" s="62">
        <v>29.861916839161101</v>
      </c>
      <c r="G145" s="52"/>
      <c r="H145" s="62">
        <v>36.612326388889997</v>
      </c>
      <c r="I145" s="52"/>
      <c r="J145" s="33">
        <f t="shared" si="18"/>
        <v>47.497390970645206</v>
      </c>
      <c r="K145" s="11">
        <f t="shared" si="19"/>
        <v>35860.53018283713</v>
      </c>
      <c r="L145" s="24">
        <f t="shared" si="20"/>
        <v>34729.409283944362</v>
      </c>
      <c r="M145" s="24">
        <f t="shared" si="21"/>
        <v>0</v>
      </c>
    </row>
    <row r="146" spans="1:13">
      <c r="A146" s="4">
        <v>7</v>
      </c>
      <c r="B146" s="13" t="s">
        <v>117</v>
      </c>
      <c r="C146" s="25">
        <v>57</v>
      </c>
      <c r="D146" s="25">
        <v>474.97</v>
      </c>
      <c r="E146" s="61">
        <v>300.816666666667</v>
      </c>
      <c r="F146" s="62">
        <v>17.358000000000001</v>
      </c>
      <c r="G146" s="52"/>
      <c r="H146" s="62">
        <v>5.01</v>
      </c>
      <c r="I146" s="52"/>
      <c r="J146" s="33">
        <f t="shared" si="18"/>
        <v>43.135715238155385</v>
      </c>
      <c r="K146" s="11">
        <f t="shared" si="19"/>
        <v>20488.170666666665</v>
      </c>
      <c r="L146" s="24">
        <f t="shared" si="20"/>
        <v>20187.353999999999</v>
      </c>
      <c r="M146" s="24">
        <f t="shared" si="21"/>
        <v>0</v>
      </c>
    </row>
    <row r="147" spans="1:13">
      <c r="A147" s="4">
        <v>8</v>
      </c>
      <c r="B147" s="13" t="s">
        <v>119</v>
      </c>
      <c r="C147" s="25">
        <v>52</v>
      </c>
      <c r="D147" s="25">
        <v>1545.93</v>
      </c>
      <c r="E147" s="61">
        <v>1206.4223958333</v>
      </c>
      <c r="F147" s="62">
        <v>55.760416666669997</v>
      </c>
      <c r="G147" s="52"/>
      <c r="H147" s="62">
        <v>21.352083333332999</v>
      </c>
      <c r="I147" s="52"/>
      <c r="J147" s="33">
        <f t="shared" si="18"/>
        <v>42.728834409818361</v>
      </c>
      <c r="K147" s="11">
        <f t="shared" si="19"/>
        <v>66055.786979170502</v>
      </c>
      <c r="L147" s="24">
        <f t="shared" si="20"/>
        <v>64849.364583337207</v>
      </c>
      <c r="M147" s="24">
        <f t="shared" si="21"/>
        <v>0</v>
      </c>
    </row>
    <row r="148" spans="1:13">
      <c r="A148" s="4">
        <v>9</v>
      </c>
      <c r="B148" s="13" t="s">
        <v>120</v>
      </c>
      <c r="C148" s="25">
        <v>200</v>
      </c>
      <c r="D148" s="25">
        <v>2837.1</v>
      </c>
      <c r="E148" s="61">
        <v>1881.7335074283001</v>
      </c>
      <c r="F148" s="62">
        <v>90.600754382585606</v>
      </c>
      <c r="G148" s="52"/>
      <c r="H148" s="62">
        <v>68.504720880679997</v>
      </c>
      <c r="I148" s="52"/>
      <c r="J148" s="33">
        <f t="shared" si="18"/>
        <v>37.802830656083806</v>
      </c>
      <c r="K148" s="11">
        <f t="shared" si="19"/>
        <v>107250.41085437537</v>
      </c>
      <c r="L148" s="24">
        <f t="shared" si="20"/>
        <v>105368.67734694706</v>
      </c>
      <c r="M148" s="24">
        <f t="shared" si="21"/>
        <v>0</v>
      </c>
    </row>
    <row r="149" spans="1:13">
      <c r="A149" s="4">
        <v>10</v>
      </c>
      <c r="B149" s="13" t="s">
        <v>125</v>
      </c>
      <c r="C149" s="25">
        <v>20</v>
      </c>
      <c r="D149" s="25">
        <v>192</v>
      </c>
      <c r="E149" s="61">
        <v>404</v>
      </c>
      <c r="F149" s="52"/>
      <c r="G149" s="62">
        <v>1805</v>
      </c>
      <c r="H149" s="52"/>
      <c r="I149" s="52"/>
      <c r="J149" s="33">
        <f t="shared" si="18"/>
        <v>33.174609375000003</v>
      </c>
      <c r="K149" s="11">
        <f t="shared" si="19"/>
        <v>6369.5250000000005</v>
      </c>
      <c r="L149" s="8">
        <f t="shared" si="20"/>
        <v>0</v>
      </c>
      <c r="M149" s="24">
        <f t="shared" si="21"/>
        <v>5965.5250000000005</v>
      </c>
    </row>
    <row r="150" spans="1:13" ht="25.5">
      <c r="A150" s="4">
        <v>11</v>
      </c>
      <c r="B150" s="13" t="s">
        <v>123</v>
      </c>
      <c r="C150" s="25">
        <v>1151</v>
      </c>
      <c r="D150" s="25">
        <v>5940</v>
      </c>
      <c r="E150" s="61">
        <v>2967.7029114583702</v>
      </c>
      <c r="F150" s="62">
        <v>149.92669166666599</v>
      </c>
      <c r="G150" s="52"/>
      <c r="H150" s="62">
        <v>198.140625</v>
      </c>
      <c r="I150" s="52"/>
      <c r="J150" s="33">
        <f t="shared" si="18"/>
        <v>29.85394702353382</v>
      </c>
      <c r="K150" s="11">
        <f t="shared" si="19"/>
        <v>177332.44531979089</v>
      </c>
      <c r="L150" s="24">
        <f t="shared" si="20"/>
        <v>174364.74240833253</v>
      </c>
      <c r="M150" s="24">
        <f t="shared" si="21"/>
        <v>0</v>
      </c>
    </row>
    <row r="151" spans="1:13">
      <c r="A151" s="9"/>
      <c r="B151" s="10" t="s">
        <v>126</v>
      </c>
      <c r="C151" s="12">
        <f t="shared" ref="C151:I151" si="22">SUM(C140:C150)</f>
        <v>3231</v>
      </c>
      <c r="D151" s="12">
        <f t="shared" si="22"/>
        <v>20681.900000000001</v>
      </c>
      <c r="E151" s="12">
        <f t="shared" si="22"/>
        <v>28873.513153175263</v>
      </c>
      <c r="F151" s="12">
        <f t="shared" si="22"/>
        <v>845.60647036736884</v>
      </c>
      <c r="G151" s="12">
        <f t="shared" si="22"/>
        <v>2508.09</v>
      </c>
      <c r="H151" s="12">
        <f t="shared" si="22"/>
        <v>625.76855300341299</v>
      </c>
      <c r="I151" s="12">
        <f t="shared" si="22"/>
        <v>18</v>
      </c>
      <c r="J151" s="8"/>
      <c r="K151" s="8"/>
      <c r="L151" s="8"/>
      <c r="M151" s="8"/>
    </row>
    <row r="152" spans="1:13">
      <c r="A152" s="9"/>
      <c r="B152" s="10" t="s">
        <v>127</v>
      </c>
      <c r="C152" s="12"/>
      <c r="D152" s="12"/>
      <c r="E152" s="12">
        <f>E151/11</f>
        <v>2624.8648321068422</v>
      </c>
      <c r="F152" s="12">
        <f>F151/11</f>
        <v>76.873315487942619</v>
      </c>
      <c r="G152" s="12">
        <f>G151/2</f>
        <v>1254.0450000000001</v>
      </c>
      <c r="H152" s="12">
        <f>H151/10</f>
        <v>62.5768553003413</v>
      </c>
      <c r="I152" s="12">
        <f>I151/3</f>
        <v>6</v>
      </c>
      <c r="J152" s="33">
        <f>SUM(J140:J150)/11</f>
        <v>54.093646297750723</v>
      </c>
      <c r="K152" s="8"/>
      <c r="L152" s="8"/>
      <c r="M152" s="8"/>
    </row>
    <row r="155" spans="1:13" ht="24.75" customHeight="1">
      <c r="A155" s="67" t="s">
        <v>0</v>
      </c>
      <c r="B155" s="68" t="s">
        <v>1</v>
      </c>
      <c r="C155" s="68" t="s">
        <v>2</v>
      </c>
      <c r="D155" s="68" t="s">
        <v>3</v>
      </c>
      <c r="E155" s="68" t="s">
        <v>6</v>
      </c>
      <c r="F155" s="68"/>
      <c r="G155" s="68"/>
      <c r="H155" s="68"/>
      <c r="I155" s="68"/>
      <c r="J155" s="69" t="s">
        <v>147</v>
      </c>
      <c r="K155" s="68" t="s">
        <v>146</v>
      </c>
      <c r="L155" s="68"/>
      <c r="M155" s="68"/>
    </row>
    <row r="156" spans="1:13" ht="51">
      <c r="A156" s="67"/>
      <c r="B156" s="68"/>
      <c r="C156" s="68"/>
      <c r="D156" s="68"/>
      <c r="E156" s="3" t="s">
        <v>143</v>
      </c>
      <c r="F156" s="3" t="s">
        <v>144</v>
      </c>
      <c r="G156" s="3" t="s">
        <v>7</v>
      </c>
      <c r="H156" s="3" t="s">
        <v>145</v>
      </c>
      <c r="I156" s="3" t="s">
        <v>142</v>
      </c>
      <c r="J156" s="70"/>
      <c r="K156" s="3" t="s">
        <v>148</v>
      </c>
      <c r="L156" s="3" t="s">
        <v>5</v>
      </c>
      <c r="M156" s="3" t="s">
        <v>4</v>
      </c>
    </row>
    <row r="157" spans="1:13">
      <c r="A157" s="66" t="s">
        <v>128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</row>
    <row r="158" spans="1:13">
      <c r="A158" s="23">
        <v>1</v>
      </c>
      <c r="B158" s="13" t="s">
        <v>129</v>
      </c>
      <c r="C158" s="25">
        <v>1000</v>
      </c>
      <c r="D158" s="25">
        <v>1800</v>
      </c>
      <c r="E158" s="62">
        <v>85760.368138424994</v>
      </c>
      <c r="F158" s="63">
        <v>201.61</v>
      </c>
      <c r="G158" s="54"/>
      <c r="H158" s="63">
        <v>1538.56</v>
      </c>
      <c r="I158" s="20"/>
      <c r="J158" s="33">
        <f>K158/D158</f>
        <v>177.90711007690277</v>
      </c>
      <c r="K158" s="19">
        <f>L158+M158+E158</f>
        <v>320232.79813842499</v>
      </c>
      <c r="L158" s="8">
        <f>F158*1163</f>
        <v>234472.43000000002</v>
      </c>
      <c r="M158" s="8"/>
    </row>
    <row r="159" spans="1:13">
      <c r="A159" s="4">
        <v>2</v>
      </c>
      <c r="B159" s="13" t="s">
        <v>130</v>
      </c>
      <c r="C159" s="15">
        <v>80</v>
      </c>
      <c r="D159" s="15">
        <v>232.1</v>
      </c>
      <c r="E159" s="62">
        <v>191.6934150148</v>
      </c>
      <c r="F159" s="63">
        <v>17.43</v>
      </c>
      <c r="G159" s="54"/>
      <c r="H159" s="63">
        <v>23.15</v>
      </c>
      <c r="I159" s="20"/>
      <c r="J159" s="33">
        <f>K159/D159</f>
        <v>88.163651077185705</v>
      </c>
      <c r="K159" s="19">
        <f>L159+M159+E159</f>
        <v>20462.783415014801</v>
      </c>
      <c r="L159" s="8">
        <f>F159*1163</f>
        <v>20271.09</v>
      </c>
      <c r="M159" s="8"/>
    </row>
    <row r="160" spans="1:13">
      <c r="A160" s="4">
        <v>3</v>
      </c>
      <c r="B160" s="13" t="s">
        <v>131</v>
      </c>
      <c r="C160" s="15">
        <v>280</v>
      </c>
      <c r="D160" s="15">
        <v>9930</v>
      </c>
      <c r="E160" s="62">
        <v>63709.203843255498</v>
      </c>
      <c r="F160" s="54"/>
      <c r="G160" s="54"/>
      <c r="H160" s="63">
        <v>91.42</v>
      </c>
      <c r="I160" s="20"/>
      <c r="J160" s="33">
        <f>K160/D160</f>
        <v>6.415831202744763</v>
      </c>
      <c r="K160" s="19">
        <f>L160+M160+E160</f>
        <v>63709.203843255498</v>
      </c>
      <c r="L160" s="8">
        <f>F160*1163</f>
        <v>0</v>
      </c>
      <c r="M160" s="8"/>
    </row>
    <row r="161" spans="1:13">
      <c r="A161" s="9"/>
      <c r="B161" s="10" t="s">
        <v>132</v>
      </c>
      <c r="C161" s="12">
        <f>SUM(C158:C160)</f>
        <v>1360</v>
      </c>
      <c r="D161" s="12">
        <f>SUM(D158:D160)</f>
        <v>11962.1</v>
      </c>
      <c r="E161" s="12">
        <f>SUM(E158:E160)</f>
        <v>149661.26539669529</v>
      </c>
      <c r="F161" s="12">
        <f>SUM(F158:F160)</f>
        <v>219.04000000000002</v>
      </c>
      <c r="G161" s="8"/>
      <c r="H161" s="12">
        <f>SUM(H158:H160)</f>
        <v>1653.13</v>
      </c>
      <c r="I161" s="8"/>
      <c r="J161" s="8"/>
      <c r="K161" s="8"/>
      <c r="L161" s="8"/>
      <c r="M161" s="8"/>
    </row>
    <row r="162" spans="1:13">
      <c r="A162" s="9"/>
      <c r="B162" s="10" t="s">
        <v>133</v>
      </c>
      <c r="C162" s="12"/>
      <c r="D162" s="12"/>
      <c r="E162" s="12">
        <f>E161/3</f>
        <v>49887.088465565095</v>
      </c>
      <c r="F162" s="12">
        <f>F161/2</f>
        <v>109.52000000000001</v>
      </c>
      <c r="G162" s="8"/>
      <c r="H162" s="12">
        <f>H161/3</f>
        <v>551.04333333333341</v>
      </c>
      <c r="I162" s="8"/>
      <c r="J162" s="33">
        <f>SUM(J158:J161)/3</f>
        <v>90.828864118944409</v>
      </c>
      <c r="K162" s="8"/>
      <c r="L162" s="8"/>
      <c r="M162" s="8"/>
    </row>
    <row r="165" spans="1:13" ht="26.25" customHeight="1">
      <c r="A165" s="67" t="s">
        <v>0</v>
      </c>
      <c r="B165" s="68" t="s">
        <v>1</v>
      </c>
      <c r="C165" s="68" t="s">
        <v>2</v>
      </c>
      <c r="D165" s="68" t="s">
        <v>3</v>
      </c>
      <c r="E165" s="68" t="s">
        <v>6</v>
      </c>
      <c r="F165" s="68"/>
      <c r="G165" s="68"/>
      <c r="H165" s="68"/>
      <c r="I165" s="68"/>
      <c r="J165" s="69" t="s">
        <v>147</v>
      </c>
      <c r="K165" s="68" t="s">
        <v>146</v>
      </c>
      <c r="L165" s="68"/>
      <c r="M165" s="68"/>
    </row>
    <row r="166" spans="1:13" ht="51">
      <c r="A166" s="67"/>
      <c r="B166" s="68"/>
      <c r="C166" s="68"/>
      <c r="D166" s="68"/>
      <c r="E166" s="3" t="s">
        <v>143</v>
      </c>
      <c r="F166" s="3" t="s">
        <v>144</v>
      </c>
      <c r="G166" s="3" t="s">
        <v>7</v>
      </c>
      <c r="H166" s="3" t="s">
        <v>145</v>
      </c>
      <c r="I166" s="3" t="s">
        <v>142</v>
      </c>
      <c r="J166" s="70"/>
      <c r="K166" s="3" t="s">
        <v>148</v>
      </c>
      <c r="L166" s="3" t="s">
        <v>5</v>
      </c>
      <c r="M166" s="3" t="s">
        <v>4</v>
      </c>
    </row>
    <row r="167" spans="1:13">
      <c r="A167" s="66" t="s">
        <v>134</v>
      </c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</row>
    <row r="168" spans="1:13" ht="25.5">
      <c r="A168" s="4">
        <v>1</v>
      </c>
      <c r="B168" s="13" t="s">
        <v>135</v>
      </c>
      <c r="C168" s="25">
        <v>8780</v>
      </c>
      <c r="D168" s="25">
        <v>2028</v>
      </c>
      <c r="E168" s="64">
        <v>46991.954474707498</v>
      </c>
      <c r="F168" s="64">
        <v>77.7</v>
      </c>
      <c r="G168" s="64">
        <v>25690.49</v>
      </c>
      <c r="H168" s="64">
        <v>945.03910505838996</v>
      </c>
      <c r="I168" s="64">
        <v>208</v>
      </c>
      <c r="J168" s="33">
        <f>K168/D168</f>
        <v>109.59769424295243</v>
      </c>
      <c r="K168" s="30">
        <f>L168+M168+E168</f>
        <v>222264.12392470753</v>
      </c>
      <c r="L168" s="30">
        <f>F168*1163</f>
        <v>90365.1</v>
      </c>
      <c r="M168" s="30">
        <f>G168*3.305</f>
        <v>84907.06945000001</v>
      </c>
    </row>
    <row r="169" spans="1:13" ht="25.5">
      <c r="A169" s="4">
        <v>2</v>
      </c>
      <c r="B169" s="13" t="s">
        <v>136</v>
      </c>
      <c r="C169" s="15">
        <v>875</v>
      </c>
      <c r="D169" s="15">
        <v>4745</v>
      </c>
      <c r="E169" s="64">
        <v>106784.20956658899</v>
      </c>
      <c r="F169" s="64">
        <v>189.3</v>
      </c>
      <c r="G169" s="53"/>
      <c r="H169" s="64">
        <v>1930</v>
      </c>
      <c r="I169" s="64">
        <v>554</v>
      </c>
      <c r="J169" s="33">
        <f>K169/D169</f>
        <v>68.902025198438139</v>
      </c>
      <c r="K169" s="30">
        <f>L169+M169+E169</f>
        <v>326940.109566589</v>
      </c>
      <c r="L169" s="30">
        <f>F169*1163</f>
        <v>220155.90000000002</v>
      </c>
      <c r="M169" s="30">
        <f>G169*3.305</f>
        <v>0</v>
      </c>
    </row>
    <row r="170" spans="1:13" ht="25.5">
      <c r="A170" s="4">
        <v>3</v>
      </c>
      <c r="B170" s="13" t="s">
        <v>137</v>
      </c>
      <c r="C170" s="25">
        <v>871</v>
      </c>
      <c r="D170" s="25">
        <v>13781.7</v>
      </c>
      <c r="E170" s="64">
        <v>171732.463812275</v>
      </c>
      <c r="F170" s="64">
        <v>588.29999999999995</v>
      </c>
      <c r="G170" s="53"/>
      <c r="H170" s="64">
        <v>1713.7943914724999</v>
      </c>
      <c r="I170" s="53"/>
      <c r="J170" s="33">
        <f>K170/D170</f>
        <v>62.105934958116549</v>
      </c>
      <c r="K170" s="30">
        <f>L170+M170+E170</f>
        <v>855925.36381227488</v>
      </c>
      <c r="L170" s="30">
        <f>F170*1163</f>
        <v>684192.89999999991</v>
      </c>
      <c r="M170" s="30">
        <f>G170*3.305</f>
        <v>0</v>
      </c>
    </row>
    <row r="171" spans="1:13" ht="25.5">
      <c r="A171" s="4">
        <v>4</v>
      </c>
      <c r="B171" s="13" t="s">
        <v>139</v>
      </c>
      <c r="C171" s="25">
        <v>2425</v>
      </c>
      <c r="D171" s="25">
        <v>12823</v>
      </c>
      <c r="E171" s="64">
        <v>39332.493286987003</v>
      </c>
      <c r="F171" s="64">
        <v>496.8</v>
      </c>
      <c r="G171" s="64">
        <v>318.83</v>
      </c>
      <c r="H171" s="64">
        <v>1657.1</v>
      </c>
      <c r="I171" s="53"/>
      <c r="J171" s="33">
        <f>K171/D171</f>
        <v>48.207488609294778</v>
      </c>
      <c r="K171" s="30">
        <f>L171+M171+E171</f>
        <v>618164.62643698696</v>
      </c>
      <c r="L171" s="30">
        <f>F171*1163</f>
        <v>577778.4</v>
      </c>
      <c r="M171" s="30">
        <f>G171*3.305</f>
        <v>1053.73315</v>
      </c>
    </row>
    <row r="172" spans="1:13" ht="25.5">
      <c r="A172" s="4">
        <v>5</v>
      </c>
      <c r="B172" s="13" t="s">
        <v>138</v>
      </c>
      <c r="C172" s="15">
        <v>1332</v>
      </c>
      <c r="D172" s="15">
        <v>11092.1</v>
      </c>
      <c r="E172" s="64">
        <v>61098.660405338604</v>
      </c>
      <c r="F172" s="64">
        <v>176.9</v>
      </c>
      <c r="G172" s="53"/>
      <c r="H172" s="64">
        <v>3022</v>
      </c>
      <c r="I172" s="64">
        <v>492.2</v>
      </c>
      <c r="J172" s="33">
        <f>K172/D172</f>
        <v>24.056162530570283</v>
      </c>
      <c r="K172" s="30">
        <f>L172+M172+E172</f>
        <v>266833.36040533864</v>
      </c>
      <c r="L172" s="30">
        <f>F172*1163</f>
        <v>205734.7</v>
      </c>
      <c r="M172" s="30">
        <f>G172*3.305</f>
        <v>0</v>
      </c>
    </row>
    <row r="173" spans="1:13">
      <c r="A173" s="9"/>
      <c r="B173" s="10" t="s">
        <v>140</v>
      </c>
      <c r="C173" s="12">
        <f t="shared" ref="C173:I173" si="23">SUM(C168:C172)</f>
        <v>14283</v>
      </c>
      <c r="D173" s="12">
        <f t="shared" si="23"/>
        <v>44469.799999999996</v>
      </c>
      <c r="E173" s="12">
        <f t="shared" si="23"/>
        <v>425939.78154589713</v>
      </c>
      <c r="F173" s="12">
        <f t="shared" si="23"/>
        <v>1529</v>
      </c>
      <c r="G173" s="12">
        <f t="shared" si="23"/>
        <v>26009.320000000003</v>
      </c>
      <c r="H173" s="12">
        <f t="shared" si="23"/>
        <v>9267.9334965308899</v>
      </c>
      <c r="I173" s="12">
        <f t="shared" si="23"/>
        <v>1254.2</v>
      </c>
      <c r="J173" s="8"/>
      <c r="K173" s="8"/>
      <c r="L173" s="8"/>
      <c r="M173" s="8"/>
    </row>
    <row r="174" spans="1:13">
      <c r="A174" s="9"/>
      <c r="B174" s="10" t="s">
        <v>141</v>
      </c>
      <c r="C174" s="12"/>
      <c r="D174" s="12"/>
      <c r="E174" s="12">
        <f>E173/5</f>
        <v>85187.956309179426</v>
      </c>
      <c r="F174" s="12">
        <f>F173/5</f>
        <v>305.8</v>
      </c>
      <c r="G174" s="12">
        <f>G173/2</f>
        <v>13004.660000000002</v>
      </c>
      <c r="H174" s="12">
        <f>H173/5</f>
        <v>1853.5866993061779</v>
      </c>
      <c r="I174" s="12">
        <f>I173/3</f>
        <v>418.06666666666666</v>
      </c>
      <c r="J174" s="33">
        <f>SUM(J168:J172)/5</f>
        <v>62.573861107874436</v>
      </c>
      <c r="K174" s="8"/>
      <c r="L174" s="8"/>
      <c r="M174" s="8"/>
    </row>
    <row r="176" spans="1:13">
      <c r="B176" t="s">
        <v>151</v>
      </c>
    </row>
  </sheetData>
  <mergeCells count="57">
    <mergeCell ref="K51:M51"/>
    <mergeCell ref="J51:J52"/>
    <mergeCell ref="E51:I51"/>
    <mergeCell ref="A51:A52"/>
    <mergeCell ref="B51:B52"/>
    <mergeCell ref="C51:C52"/>
    <mergeCell ref="D51:D52"/>
    <mergeCell ref="A1:K1"/>
    <mergeCell ref="A4:A5"/>
    <mergeCell ref="B4:B5"/>
    <mergeCell ref="C4:C5"/>
    <mergeCell ref="D4:D5"/>
    <mergeCell ref="E4:I4"/>
    <mergeCell ref="K4:M4"/>
    <mergeCell ref="J4:J5"/>
    <mergeCell ref="J117:J118"/>
    <mergeCell ref="K117:M117"/>
    <mergeCell ref="A119:M119"/>
    <mergeCell ref="J100:J101"/>
    <mergeCell ref="K100:M100"/>
    <mergeCell ref="A102:M102"/>
    <mergeCell ref="A100:A101"/>
    <mergeCell ref="B100:B101"/>
    <mergeCell ref="C100:C101"/>
    <mergeCell ref="D100:D101"/>
    <mergeCell ref="E100:I100"/>
    <mergeCell ref="A117:A118"/>
    <mergeCell ref="B117:B118"/>
    <mergeCell ref="C117:C118"/>
    <mergeCell ref="D117:D118"/>
    <mergeCell ref="E117:I117"/>
    <mergeCell ref="E137:I137"/>
    <mergeCell ref="J137:J138"/>
    <mergeCell ref="K137:M137"/>
    <mergeCell ref="A139:M139"/>
    <mergeCell ref="A137:A138"/>
    <mergeCell ref="B137:B138"/>
    <mergeCell ref="C137:C138"/>
    <mergeCell ref="D137:D138"/>
    <mergeCell ref="A167:M167"/>
    <mergeCell ref="A53:M53"/>
    <mergeCell ref="A6:M6"/>
    <mergeCell ref="A155:A156"/>
    <mergeCell ref="B155:B156"/>
    <mergeCell ref="C155:C156"/>
    <mergeCell ref="D155:D156"/>
    <mergeCell ref="E155:I155"/>
    <mergeCell ref="J155:J156"/>
    <mergeCell ref="K155:M155"/>
    <mergeCell ref="A157:M157"/>
    <mergeCell ref="A165:A166"/>
    <mergeCell ref="B165:B166"/>
    <mergeCell ref="C165:C166"/>
    <mergeCell ref="D165:D166"/>
    <mergeCell ref="E165:I165"/>
    <mergeCell ref="J165:J166"/>
    <mergeCell ref="K165:M165"/>
  </mergeCells>
  <phoneticPr fontId="0" type="noConversion"/>
  <hyperlinks>
    <hyperlink ref="G128" r:id="rId1" display="javascript:try%7bcatchBookmark('115');%7dcatch(e)%7bparent.catchBookmark('115');%7d;"/>
    <hyperlink ref="H158" r:id="rId2" display="javascript:try%7bcatchBookmark('26');%7dcatch(e)%7bparent.catchBookmark('26');%7d;"/>
    <hyperlink ref="H159" r:id="rId3" display="javascript:try%7bcatchBookmark('28');%7dcatch(e)%7bparent.catchBookmark('28');%7d;"/>
  </hyperlinks>
  <pageMargins left="0.70866141732283472" right="0.70866141732283472" top="0.74803149606299213" bottom="0.74803149606299213" header="0.31496062992125984" footer="0.31496062992125984"/>
  <pageSetup paperSize="9" scale="60" fitToHeight="10" orientation="landscape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Гребенюк Оксана Костянтинівна</dc:creator>
  <cp:lastModifiedBy>Сергій Омельчук</cp:lastModifiedBy>
  <cp:lastPrinted>2020-03-13T13:19:34Z</cp:lastPrinted>
  <dcterms:created xsi:type="dcterms:W3CDTF">2015-06-05T18:19:34Z</dcterms:created>
  <dcterms:modified xsi:type="dcterms:W3CDTF">2020-05-22T05:53:56Z</dcterms:modified>
</cp:coreProperties>
</file>